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5132" windowHeight="8136"/>
  </bookViews>
  <sheets>
    <sheet name="2025" sheetId="88" r:id="rId1"/>
    <sheet name="2026" sheetId="86" r:id="rId2"/>
    <sheet name="2027" sheetId="89" r:id="rId3"/>
    <sheet name="Лист1" sheetId="27" r:id="rId4"/>
  </sheets>
  <definedNames>
    <definedName name="_xlnm.Print_Titles" localSheetId="0">'2025'!$A:$A</definedName>
    <definedName name="_xlnm.Print_Titles" localSheetId="1">'2026'!$A:$A</definedName>
    <definedName name="_xlnm.Print_Titles" localSheetId="2">'2027'!$A:$A</definedName>
    <definedName name="_xlnm.Print_Area" localSheetId="0">'2025'!$A$1:$W$31</definedName>
    <definedName name="_xlnm.Print_Area" localSheetId="1">'2026'!$A$1:$W$31</definedName>
    <definedName name="_xlnm.Print_Area" localSheetId="2">'2027'!$A$1:$W$31</definedName>
  </definedNames>
  <calcPr calcId="124519"/>
</workbook>
</file>

<file path=xl/calcChain.xml><?xml version="1.0" encoding="utf-8"?>
<calcChain xmlns="http://schemas.openxmlformats.org/spreadsheetml/2006/main">
  <c r="C43" i="89"/>
  <c r="B43"/>
  <c r="D42"/>
  <c r="D41"/>
  <c r="D40"/>
  <c r="D39"/>
  <c r="D38"/>
  <c r="D37"/>
  <c r="D36"/>
  <c r="D35"/>
  <c r="P29"/>
  <c r="H29"/>
  <c r="C29"/>
  <c r="D29" s="1"/>
  <c r="B29"/>
  <c r="O12"/>
  <c r="D12"/>
  <c r="O11"/>
  <c r="D11"/>
  <c r="O10"/>
  <c r="D10"/>
  <c r="O9"/>
  <c r="D9"/>
  <c r="O8"/>
  <c r="K8"/>
  <c r="L8" s="1"/>
  <c r="M8" s="1"/>
  <c r="D8"/>
  <c r="O7"/>
  <c r="D7"/>
  <c r="O6"/>
  <c r="D6"/>
  <c r="E6" s="1"/>
  <c r="G6" s="1"/>
  <c r="O5"/>
  <c r="Q5" s="1"/>
  <c r="L5"/>
  <c r="M5" s="1"/>
  <c r="K5"/>
  <c r="D5"/>
  <c r="C43" i="88"/>
  <c r="B43"/>
  <c r="D43" s="1"/>
  <c r="D42"/>
  <c r="D41"/>
  <c r="D40"/>
  <c r="D39"/>
  <c r="D38"/>
  <c r="D37"/>
  <c r="D36"/>
  <c r="D35"/>
  <c r="P29"/>
  <c r="H29"/>
  <c r="C29"/>
  <c r="B29"/>
  <c r="O12"/>
  <c r="D12"/>
  <c r="O11"/>
  <c r="D11"/>
  <c r="O10"/>
  <c r="D10"/>
  <c r="O9"/>
  <c r="D9"/>
  <c r="O8"/>
  <c r="Q8" s="1"/>
  <c r="K8"/>
  <c r="D8"/>
  <c r="O7"/>
  <c r="D7"/>
  <c r="O6"/>
  <c r="D6"/>
  <c r="O5"/>
  <c r="Q5" s="1"/>
  <c r="K5"/>
  <c r="L5" s="1"/>
  <c r="D5"/>
  <c r="C43" i="86"/>
  <c r="D43" s="1"/>
  <c r="B43"/>
  <c r="D42"/>
  <c r="D41"/>
  <c r="D40"/>
  <c r="D39"/>
  <c r="D38"/>
  <c r="D37"/>
  <c r="D36"/>
  <c r="D35"/>
  <c r="P29"/>
  <c r="H29"/>
  <c r="C29"/>
  <c r="B29"/>
  <c r="O12"/>
  <c r="D12"/>
  <c r="O11"/>
  <c r="D11"/>
  <c r="O10"/>
  <c r="D10"/>
  <c r="O9"/>
  <c r="D9"/>
  <c r="O8"/>
  <c r="Q8" s="1"/>
  <c r="K8"/>
  <c r="L8" s="1"/>
  <c r="M8" s="1"/>
  <c r="D8"/>
  <c r="O7"/>
  <c r="D7"/>
  <c r="O6"/>
  <c r="D6"/>
  <c r="O5"/>
  <c r="Q5" s="1"/>
  <c r="L5"/>
  <c r="M5" s="1"/>
  <c r="K5"/>
  <c r="D5"/>
  <c r="E7" i="89" l="1"/>
  <c r="G7" s="1"/>
  <c r="I7" s="1"/>
  <c r="K7" s="1"/>
  <c r="E5"/>
  <c r="G5" s="1"/>
  <c r="E12"/>
  <c r="G12" s="1"/>
  <c r="E11"/>
  <c r="G11" s="1"/>
  <c r="Q8"/>
  <c r="D43"/>
  <c r="E10"/>
  <c r="G10" s="1"/>
  <c r="E8"/>
  <c r="G8" s="1"/>
  <c r="I10"/>
  <c r="K10" s="1"/>
  <c r="Q10" s="1"/>
  <c r="O29"/>
  <c r="Q29" s="1"/>
  <c r="E9"/>
  <c r="G9" s="1"/>
  <c r="I6"/>
  <c r="I12"/>
  <c r="K12" s="1"/>
  <c r="I11"/>
  <c r="K11" s="1"/>
  <c r="I9"/>
  <c r="K9" s="1"/>
  <c r="E29"/>
  <c r="G29" s="1"/>
  <c r="D29" i="86"/>
  <c r="E5" s="1"/>
  <c r="G5" s="1"/>
  <c r="D29" i="88"/>
  <c r="E7" s="1"/>
  <c r="G7" s="1"/>
  <c r="I7" s="1"/>
  <c r="K7" s="1"/>
  <c r="M5"/>
  <c r="L8"/>
  <c r="M8" s="1"/>
  <c r="O29"/>
  <c r="Q29" s="1"/>
  <c r="O29" i="86"/>
  <c r="Q29" s="1"/>
  <c r="L7" i="89" l="1"/>
  <c r="M7" s="1"/>
  <c r="Q7"/>
  <c r="L11"/>
  <c r="M11" s="1"/>
  <c r="L10"/>
  <c r="M10" s="1"/>
  <c r="Q11"/>
  <c r="Q12"/>
  <c r="L12"/>
  <c r="M12" s="1"/>
  <c r="Q9"/>
  <c r="L9"/>
  <c r="M9" s="1"/>
  <c r="I29"/>
  <c r="K6"/>
  <c r="E12" i="86"/>
  <c r="G12" s="1"/>
  <c r="I12" s="1"/>
  <c r="K12" s="1"/>
  <c r="L12" s="1"/>
  <c r="M12" s="1"/>
  <c r="E6"/>
  <c r="G6" s="1"/>
  <c r="E7"/>
  <c r="G7" s="1"/>
  <c r="I7" s="1"/>
  <c r="K7" s="1"/>
  <c r="L7" s="1"/>
  <c r="M7" s="1"/>
  <c r="E9"/>
  <c r="G9" s="1"/>
  <c r="I9" s="1"/>
  <c r="K9" s="1"/>
  <c r="Q9" s="1"/>
  <c r="E10"/>
  <c r="G10" s="1"/>
  <c r="I10" s="1"/>
  <c r="I6"/>
  <c r="K6" s="1"/>
  <c r="E8"/>
  <c r="G8" s="1"/>
  <c r="E29"/>
  <c r="G29" s="1"/>
  <c r="E11"/>
  <c r="G11" s="1"/>
  <c r="I11" s="1"/>
  <c r="K11" s="1"/>
  <c r="Q11" s="1"/>
  <c r="E29" i="88"/>
  <c r="G29" s="1"/>
  <c r="E10"/>
  <c r="G10" s="1"/>
  <c r="I10" s="1"/>
  <c r="K10" s="1"/>
  <c r="E9"/>
  <c r="G9" s="1"/>
  <c r="I9" s="1"/>
  <c r="K9" s="1"/>
  <c r="Q9" s="1"/>
  <c r="E8"/>
  <c r="G8" s="1"/>
  <c r="E6"/>
  <c r="G6" s="1"/>
  <c r="I6" s="1"/>
  <c r="K6" s="1"/>
  <c r="E5"/>
  <c r="G5" s="1"/>
  <c r="E12"/>
  <c r="G12" s="1"/>
  <c r="I12" s="1"/>
  <c r="K12" s="1"/>
  <c r="L12" s="1"/>
  <c r="M12" s="1"/>
  <c r="E11"/>
  <c r="G11" s="1"/>
  <c r="I11" s="1"/>
  <c r="K11" s="1"/>
  <c r="Q11" s="1"/>
  <c r="L7"/>
  <c r="M7" s="1"/>
  <c r="Q7"/>
  <c r="Q6" i="89" l="1"/>
  <c r="L6"/>
  <c r="K29"/>
  <c r="Q7" i="86"/>
  <c r="Q12"/>
  <c r="L11"/>
  <c r="M11" s="1"/>
  <c r="K10"/>
  <c r="I29"/>
  <c r="L9"/>
  <c r="M9" s="1"/>
  <c r="Q12" i="88"/>
  <c r="L11"/>
  <c r="M11" s="1"/>
  <c r="L9"/>
  <c r="M9" s="1"/>
  <c r="Q10"/>
  <c r="L10"/>
  <c r="M10" s="1"/>
  <c r="Q6"/>
  <c r="L6"/>
  <c r="K29"/>
  <c r="I29"/>
  <c r="L6" i="86"/>
  <c r="Q6"/>
  <c r="M6" i="89" l="1"/>
  <c r="L29"/>
  <c r="M29" s="1"/>
  <c r="Q10" i="86"/>
  <c r="L10"/>
  <c r="M10" s="1"/>
  <c r="K29"/>
  <c r="M6" i="88"/>
  <c r="L29"/>
  <c r="M29" s="1"/>
  <c r="M6" i="86"/>
  <c r="N5" i="89" l="1"/>
  <c r="N8"/>
  <c r="N11"/>
  <c r="S11" s="1"/>
  <c r="N10"/>
  <c r="S10" s="1"/>
  <c r="N12"/>
  <c r="S12" s="1"/>
  <c r="N7"/>
  <c r="S7" s="1"/>
  <c r="N9"/>
  <c r="S9" s="1"/>
  <c r="N6"/>
  <c r="S6" s="1"/>
  <c r="L29" i="86"/>
  <c r="M29" s="1"/>
  <c r="N11" s="1"/>
  <c r="S11" s="1"/>
  <c r="N9" i="88"/>
  <c r="S9" s="1"/>
  <c r="N5"/>
  <c r="N8"/>
  <c r="N7"/>
  <c r="S7" s="1"/>
  <c r="N11"/>
  <c r="S11" s="1"/>
  <c r="N12"/>
  <c r="S12" s="1"/>
  <c r="N6"/>
  <c r="S6" s="1"/>
  <c r="N10"/>
  <c r="S10" s="1"/>
  <c r="S29" i="89" l="1"/>
  <c r="N6" i="86"/>
  <c r="S6" s="1"/>
  <c r="N8"/>
  <c r="N12"/>
  <c r="S12" s="1"/>
  <c r="N7"/>
  <c r="S7" s="1"/>
  <c r="N9"/>
  <c r="S9" s="1"/>
  <c r="N5"/>
  <c r="N10"/>
  <c r="S10" s="1"/>
  <c r="S29" i="88"/>
  <c r="U6" s="1"/>
  <c r="V6" s="1"/>
  <c r="U5" i="89" l="1"/>
  <c r="U8"/>
  <c r="V8" s="1"/>
  <c r="U12"/>
  <c r="V12" s="1"/>
  <c r="U7"/>
  <c r="V7" s="1"/>
  <c r="U10"/>
  <c r="V10" s="1"/>
  <c r="U9"/>
  <c r="V9" s="1"/>
  <c r="U6"/>
  <c r="V6" s="1"/>
  <c r="U11"/>
  <c r="V11" s="1"/>
  <c r="S29" i="86"/>
  <c r="U9" s="1"/>
  <c r="V9" s="1"/>
  <c r="W9" s="1"/>
  <c r="U7" i="88"/>
  <c r="V7" s="1"/>
  <c r="U9"/>
  <c r="V9" s="1"/>
  <c r="W9" s="1"/>
  <c r="U5"/>
  <c r="U8"/>
  <c r="V8" s="1"/>
  <c r="U10"/>
  <c r="V10" s="1"/>
  <c r="W6"/>
  <c r="U12"/>
  <c r="V12" s="1"/>
  <c r="U11"/>
  <c r="V11" s="1"/>
  <c r="W10" i="89" l="1"/>
  <c r="U29"/>
  <c r="V5"/>
  <c r="W8"/>
  <c r="W9"/>
  <c r="W6"/>
  <c r="W12"/>
  <c r="W11"/>
  <c r="W7"/>
  <c r="U11" i="86"/>
  <c r="V11" s="1"/>
  <c r="W11" s="1"/>
  <c r="U8"/>
  <c r="V8" s="1"/>
  <c r="U5"/>
  <c r="V5" s="1"/>
  <c r="U7"/>
  <c r="V7" s="1"/>
  <c r="W7" s="1"/>
  <c r="U12"/>
  <c r="V12" s="1"/>
  <c r="W12" s="1"/>
  <c r="U6"/>
  <c r="V6" s="1"/>
  <c r="W6" s="1"/>
  <c r="U10"/>
  <c r="V10" s="1"/>
  <c r="W10" s="1"/>
  <c r="W7" i="88"/>
  <c r="W8"/>
  <c r="W10"/>
  <c r="W12"/>
  <c r="W11"/>
  <c r="U29"/>
  <c r="V5"/>
  <c r="W8" i="86"/>
  <c r="V29" i="89" l="1"/>
  <c r="W5"/>
  <c r="W29" s="1"/>
  <c r="U29" i="86"/>
  <c r="V29" i="88"/>
  <c r="W5"/>
  <c r="W29" s="1"/>
  <c r="V29" i="86"/>
  <c r="W5"/>
  <c r="W29" s="1"/>
</calcChain>
</file>

<file path=xl/sharedStrings.xml><?xml version="1.0" encoding="utf-8"?>
<sst xmlns="http://schemas.openxmlformats.org/spreadsheetml/2006/main" count="219" uniqueCount="44">
  <si>
    <t>Наименование муниципальных образований</t>
  </si>
  <si>
    <t>Налоговый потенциал на душу населения (руб.) гр.3/гр.2</t>
  </si>
  <si>
    <t>Индекс бюджетных расходов</t>
  </si>
  <si>
    <t>Бюджетная обеспечен-ность (гр.5/гр.6)</t>
  </si>
  <si>
    <t>Объём 1 части дотации необходимый для доведения до первого критерия  выравнивания (гр3общ*(гр8общ-гр7)*гр6*гр2)</t>
  </si>
  <si>
    <t>Объём Д (1) = гр.9*гр.10</t>
  </si>
  <si>
    <t>х</t>
  </si>
  <si>
    <t>Индекс налогового потенциала  (гр.4/гр.4общ)</t>
  </si>
  <si>
    <t xml:space="preserve"> У1                             Первый критерий выравнивания                      (1мин +  мах) / 2</t>
  </si>
  <si>
    <t>Налоговый потенциал на душу населения после распределения 1 части (руб.) гр.12/гр.2</t>
  </si>
  <si>
    <t>БО1 после распределения первой части дотации гр14=гр.7+гр.11 /(гр.6*гр.2*гр13общ.)</t>
  </si>
  <si>
    <t xml:space="preserve">Дотация за счёт субвенции по расчёту представлению дотаций поселениям </t>
  </si>
  <si>
    <t>Среднедушевой прогноз  поселений гр17 = гр11+гр15+гр.16</t>
  </si>
  <si>
    <t>Объём средств, необходимый для доведения бюджетной обеспеченности  до второго критерия выравнивания      гр19=  (гр.17общ *(гр19 общ.- гр.15)* гр6 *гр2</t>
  </si>
  <si>
    <t>Второй критерий выравнивания (У2=1)</t>
  </si>
  <si>
    <t>Объём РФФПП</t>
  </si>
  <si>
    <t>Объём Д(2) гр.21=(гр20общ- гр.11общ)*гр.19/гр.19общ</t>
  </si>
  <si>
    <t>Д1+Д2                       гр.22 = гр.11 + гр.21</t>
  </si>
  <si>
    <t>РБО после выравнивания  гр.23= гр.7+ гр.22/гр.2*гр6*гр.17общ)</t>
  </si>
  <si>
    <t>Всего по поселениям</t>
  </si>
  <si>
    <t>1. Желтым выделенные ячейки заполняем сами</t>
  </si>
  <si>
    <t>2.  Строки не удаляем иначе собъются формулы</t>
  </si>
  <si>
    <t>Прогноз налоговых и неналоговых доходов поселений в очередном финансовом году (тыс.руб.)</t>
  </si>
  <si>
    <t>Прогноз налоговых и неналоговых доходов поселениям</t>
  </si>
  <si>
    <t>ПДпмр + Дотация 1 часть +Дотация за счёт субвенции по расчёту представлению дотаций поселениям</t>
  </si>
  <si>
    <t>Цильнинское г/п</t>
  </si>
  <si>
    <t>Алгашинское с/п</t>
  </si>
  <si>
    <t>Анненковское с/п</t>
  </si>
  <si>
    <t>Большенагаткинское с/п</t>
  </si>
  <si>
    <t>Елховоозернское с/п</t>
  </si>
  <si>
    <t>Мокробугурнинское с/п</t>
  </si>
  <si>
    <t>Новоникулинское с/п</t>
  </si>
  <si>
    <t>Тимерсянское с/п</t>
  </si>
  <si>
    <t>МО "Цильнинский район"</t>
  </si>
  <si>
    <t>Степень сокращения отставания  П=0,1</t>
  </si>
  <si>
    <t>Начальник финансового управления администрации МО "Цильнинский район"                                                                   О.В.Краснова</t>
  </si>
  <si>
    <t>Начальник финансового управления администрации МО "Цильнинский район"                                                                                      О.В.Краснова</t>
  </si>
  <si>
    <t>Численность населения на 01.01.21 (тыс.чел.)</t>
  </si>
  <si>
    <t>на 01.01.22</t>
  </si>
  <si>
    <t>на 01.01.23</t>
  </si>
  <si>
    <t xml:space="preserve">Расчёт дотации на выравнивание бюджетной обеспеченности на 2025год </t>
  </si>
  <si>
    <t xml:space="preserve">Расчёт дотации на выравнивание бюджетной обеспеченности на 2026год </t>
  </si>
  <si>
    <t>Численность населения на 01.01.24 (тыс.чел.)</t>
  </si>
  <si>
    <t xml:space="preserve">Расчёт дотации на выравнивание бюджетной обеспеченности на 2027год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</si>
</sst>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3">
    <font>
      <sz val="11"/>
      <color theme="1"/>
      <name val="Calibri"/>
      <family val="2"/>
      <charset val="204"/>
      <scheme val="minor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NumberFormat="1" applyFont="1" applyFill="1" applyAlignment="1"/>
    <xf numFmtId="0" fontId="2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wrapText="1"/>
    </xf>
    <xf numFmtId="0" fontId="1" fillId="0" borderId="0" xfId="0" applyFont="1" applyAlignment="1">
      <alignment vertical="justify" wrapText="1"/>
    </xf>
    <xf numFmtId="0" fontId="1" fillId="0" borderId="0" xfId="0" applyFont="1" applyFill="1" applyAlignment="1">
      <alignment vertical="justify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center" vertical="justify" wrapText="1"/>
    </xf>
    <xf numFmtId="0" fontId="1" fillId="2" borderId="1" xfId="0" applyFont="1" applyFill="1" applyBorder="1"/>
    <xf numFmtId="166" fontId="1" fillId="2" borderId="1" xfId="0" applyNumberFormat="1" applyFont="1" applyFill="1" applyBorder="1" applyAlignment="1">
      <alignment horizontal="right" wrapText="1"/>
    </xf>
    <xf numFmtId="166" fontId="1" fillId="0" borderId="1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wrapText="1"/>
    </xf>
    <xf numFmtId="165" fontId="1" fillId="2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wrapText="1"/>
    </xf>
    <xf numFmtId="167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justify" wrapText="1"/>
    </xf>
    <xf numFmtId="167" fontId="1" fillId="0" borderId="0" xfId="0" applyNumberFormat="1" applyFont="1" applyAlignment="1">
      <alignment horizontal="right" vertical="justify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vertical="justify" wrapText="1"/>
    </xf>
    <xf numFmtId="0" fontId="1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horizontal="left" vertical="justify" wrapText="1"/>
    </xf>
    <xf numFmtId="165" fontId="2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167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horizontal="right" wrapText="1"/>
    </xf>
    <xf numFmtId="166" fontId="2" fillId="2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right" vertical="justify" wrapText="1"/>
    </xf>
    <xf numFmtId="165" fontId="1" fillId="0" borderId="0" xfId="0" applyNumberFormat="1" applyFont="1" applyBorder="1" applyAlignment="1">
      <alignment vertical="justify" wrapText="1"/>
    </xf>
    <xf numFmtId="167" fontId="1" fillId="0" borderId="0" xfId="0" applyNumberFormat="1" applyFont="1" applyAlignment="1">
      <alignment vertical="justify" wrapText="1"/>
    </xf>
    <xf numFmtId="165" fontId="1" fillId="0" borderId="0" xfId="0" applyNumberFormat="1" applyFont="1" applyFill="1" applyAlignment="1">
      <alignment vertical="justify" wrapText="1"/>
    </xf>
    <xf numFmtId="165" fontId="1" fillId="0" borderId="0" xfId="0" applyNumberFormat="1" applyFont="1" applyAlignment="1">
      <alignment vertical="justify" wrapText="1"/>
    </xf>
    <xf numFmtId="0" fontId="2" fillId="4" borderId="0" xfId="0" applyFont="1" applyFill="1" applyAlignment="1">
      <alignment vertical="justify" wrapText="1"/>
    </xf>
    <xf numFmtId="165" fontId="2" fillId="3" borderId="2" xfId="0" applyNumberFormat="1" applyFont="1" applyFill="1" applyBorder="1" applyAlignment="1">
      <alignment vertical="justify" wrapText="1"/>
    </xf>
    <xf numFmtId="0" fontId="1" fillId="0" borderId="0" xfId="0" applyFont="1" applyFill="1"/>
    <xf numFmtId="165" fontId="1" fillId="0" borderId="0" xfId="0" applyNumberFormat="1" applyFont="1" applyFill="1"/>
    <xf numFmtId="165" fontId="1" fillId="0" borderId="0" xfId="0" applyNumberFormat="1" applyFont="1"/>
    <xf numFmtId="165" fontId="0" fillId="2" borderId="1" xfId="0" applyNumberFormat="1" applyFill="1" applyBorder="1"/>
    <xf numFmtId="165" fontId="2" fillId="4" borderId="3" xfId="0" applyNumberFormat="1" applyFont="1" applyFill="1" applyBorder="1" applyAlignment="1">
      <alignment vertical="justify" wrapText="1"/>
    </xf>
    <xf numFmtId="0" fontId="1" fillId="0" borderId="1" xfId="0" applyFont="1" applyBorder="1"/>
    <xf numFmtId="0" fontId="1" fillId="0" borderId="1" xfId="0" applyFont="1" applyFill="1" applyBorder="1"/>
    <xf numFmtId="165" fontId="1" fillId="0" borderId="1" xfId="0" applyNumberFormat="1" applyFont="1" applyBorder="1"/>
    <xf numFmtId="167" fontId="2" fillId="0" borderId="0" xfId="0" applyNumberFormat="1" applyFont="1" applyAlignment="1">
      <alignment horizontal="right" vertical="justify" wrapText="1"/>
    </xf>
    <xf numFmtId="0" fontId="1" fillId="0" borderId="0" xfId="0" applyFont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3"/>
  <sheetViews>
    <sheetView tabSelected="1" view="pageBreakPreview" zoomScale="90" zoomScaleNormal="80" zoomScaleSheetLayoutView="90" workbookViewId="0">
      <pane xSplit="1" ySplit="4" topLeftCell="N5" activePane="bottomRight" state="frozen"/>
      <selection activeCell="X29" sqref="X29"/>
      <selection pane="topRight" activeCell="X29" sqref="X29"/>
      <selection pane="bottomLeft" activeCell="X29" sqref="X29"/>
      <selection pane="bottomRight" activeCell="X1" sqref="X1:Z1048576"/>
    </sheetView>
  </sheetViews>
  <sheetFormatPr defaultColWidth="19.5546875" defaultRowHeight="15.6"/>
  <cols>
    <col min="1" max="1" width="28.33203125" style="1" customWidth="1"/>
    <col min="2" max="2" width="15.44140625" style="48" customWidth="1"/>
    <col min="3" max="5" width="15.44140625" style="1" customWidth="1"/>
    <col min="6" max="7" width="15.44140625" style="48" customWidth="1"/>
    <col min="8" max="17" width="15.44140625" style="1" customWidth="1"/>
    <col min="18" max="18" width="11.6640625" style="1" customWidth="1"/>
    <col min="19" max="19" width="15.44140625" style="1" customWidth="1"/>
    <col min="20" max="20" width="14.6640625" style="1" customWidth="1"/>
    <col min="21" max="22" width="15.44140625" style="1" customWidth="1"/>
    <col min="23" max="23" width="15.44140625" style="48" customWidth="1"/>
    <col min="24" max="25" width="12" style="1" bestFit="1" customWidth="1"/>
    <col min="26" max="16384" width="19.5546875" style="1"/>
  </cols>
  <sheetData>
    <row r="1" spans="1:26">
      <c r="A1" s="1" t="s">
        <v>33</v>
      </c>
      <c r="B1" s="2" t="s">
        <v>40</v>
      </c>
      <c r="C1" s="3"/>
      <c r="D1" s="3"/>
      <c r="E1" s="3"/>
      <c r="F1" s="4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6" s="5" customFormat="1">
      <c r="B2" s="6"/>
      <c r="F2" s="6"/>
      <c r="G2" s="6"/>
      <c r="W2" s="6"/>
    </row>
    <row r="3" spans="1:26" s="9" customFormat="1" ht="234" customHeight="1">
      <c r="A3" s="7" t="s">
        <v>0</v>
      </c>
      <c r="B3" s="8" t="s">
        <v>42</v>
      </c>
      <c r="C3" s="7" t="s">
        <v>22</v>
      </c>
      <c r="D3" s="7" t="s">
        <v>1</v>
      </c>
      <c r="E3" s="7" t="s">
        <v>7</v>
      </c>
      <c r="F3" s="8" t="s">
        <v>2</v>
      </c>
      <c r="G3" s="8" t="s">
        <v>3</v>
      </c>
      <c r="H3" s="7" t="s">
        <v>8</v>
      </c>
      <c r="I3" s="7" t="s">
        <v>4</v>
      </c>
      <c r="J3" s="7" t="s">
        <v>34</v>
      </c>
      <c r="K3" s="7" t="s">
        <v>5</v>
      </c>
      <c r="L3" s="7" t="s">
        <v>24</v>
      </c>
      <c r="M3" s="7" t="s">
        <v>9</v>
      </c>
      <c r="N3" s="8" t="s">
        <v>10</v>
      </c>
      <c r="O3" s="7" t="s">
        <v>23</v>
      </c>
      <c r="P3" s="7" t="s">
        <v>11</v>
      </c>
      <c r="Q3" s="7" t="s">
        <v>12</v>
      </c>
      <c r="R3" s="7" t="s">
        <v>14</v>
      </c>
      <c r="S3" s="7" t="s">
        <v>13</v>
      </c>
      <c r="T3" s="7" t="s">
        <v>15</v>
      </c>
      <c r="U3" s="7" t="s">
        <v>16</v>
      </c>
      <c r="V3" s="7" t="s">
        <v>17</v>
      </c>
      <c r="W3" s="8" t="s">
        <v>18</v>
      </c>
    </row>
    <row r="4" spans="1:26" s="12" customFormat="1">
      <c r="A4" s="10">
        <v>1</v>
      </c>
      <c r="B4" s="11">
        <v>2</v>
      </c>
      <c r="C4" s="10">
        <v>3</v>
      </c>
      <c r="D4" s="10">
        <v>4</v>
      </c>
      <c r="E4" s="10">
        <v>5</v>
      </c>
      <c r="F4" s="11">
        <v>6</v>
      </c>
      <c r="G4" s="11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10">
        <v>19</v>
      </c>
      <c r="T4" s="10">
        <v>20</v>
      </c>
      <c r="U4" s="10">
        <v>21</v>
      </c>
      <c r="V4" s="10">
        <v>22</v>
      </c>
      <c r="W4" s="11">
        <v>23</v>
      </c>
    </row>
    <row r="5" spans="1:26" s="24" customFormat="1">
      <c r="A5" s="13" t="s">
        <v>25</v>
      </c>
      <c r="B5" s="51">
        <v>4.6760000000000002</v>
      </c>
      <c r="C5" s="14">
        <v>30191.200000000001</v>
      </c>
      <c r="D5" s="15">
        <f t="shared" ref="D5:D12" si="0">C5/B5</f>
        <v>6456.6295979469633</v>
      </c>
      <c r="E5" s="16">
        <f t="shared" ref="E5:E12" si="1">D5/D$29</f>
        <v>2.2475519707800937</v>
      </c>
      <c r="F5" s="17">
        <v>1.34</v>
      </c>
      <c r="G5" s="18">
        <f t="shared" ref="G5:G12" si="2">E5/F5</f>
        <v>1.6772775901343981</v>
      </c>
      <c r="H5" s="17">
        <v>1.677</v>
      </c>
      <c r="I5" s="15"/>
      <c r="J5" s="17">
        <v>0.1</v>
      </c>
      <c r="K5" s="15">
        <f t="shared" ref="K5:K12" si="3">I5*J5</f>
        <v>0</v>
      </c>
      <c r="L5" s="15">
        <f>C5+K5+P5</f>
        <v>32854.46</v>
      </c>
      <c r="M5" s="15">
        <f t="shared" ref="M5:M12" si="4">L5/B5</f>
        <v>7026.189050470487</v>
      </c>
      <c r="N5" s="19">
        <f t="shared" ref="N5:N12" si="5">G5+K5/(F5*B5*$M$29)</f>
        <v>1.6772775901343981</v>
      </c>
      <c r="O5" s="14">
        <f>C5</f>
        <v>30191.200000000001</v>
      </c>
      <c r="P5" s="17">
        <v>2663.26</v>
      </c>
      <c r="Q5" s="20">
        <f t="shared" ref="Q5:Q12" si="6">(O5+P5+ K5)/B5</f>
        <v>7026.189050470487</v>
      </c>
      <c r="R5" s="21" t="s">
        <v>6</v>
      </c>
      <c r="S5" s="22"/>
      <c r="T5" s="23" t="s">
        <v>6</v>
      </c>
      <c r="U5" s="22">
        <f t="shared" ref="U5:U12" si="7">(T$29-K$29)*S5/S$29</f>
        <v>0</v>
      </c>
      <c r="V5" s="19">
        <f t="shared" ref="V5:V12" si="8">K5+U5</f>
        <v>0</v>
      </c>
      <c r="W5" s="18">
        <f t="shared" ref="W5:W12" si="9">G5+V5/(B5*F5*Q$29)</f>
        <v>1.6772775901343981</v>
      </c>
      <c r="Z5" s="13"/>
    </row>
    <row r="6" spans="1:26" s="24" customFormat="1">
      <c r="A6" s="13" t="s">
        <v>26</v>
      </c>
      <c r="B6" s="51">
        <v>3.0150000000000001</v>
      </c>
      <c r="C6" s="14">
        <v>4421</v>
      </c>
      <c r="D6" s="15">
        <f t="shared" si="0"/>
        <v>1466.3349917081259</v>
      </c>
      <c r="E6" s="16">
        <f t="shared" si="1"/>
        <v>0.51043103068593931</v>
      </c>
      <c r="F6" s="17">
        <v>1.29</v>
      </c>
      <c r="G6" s="18">
        <f t="shared" si="2"/>
        <v>0.39568296952398396</v>
      </c>
      <c r="H6" s="17"/>
      <c r="I6" s="15">
        <f t="shared" ref="I6:I12" si="10">$D$29*($H$29-G6)*F6*B6</f>
        <v>6288.4033010767371</v>
      </c>
      <c r="J6" s="17">
        <v>0.1</v>
      </c>
      <c r="K6" s="15">
        <f>I6*J6</f>
        <v>628.84033010767371</v>
      </c>
      <c r="L6" s="15">
        <f t="shared" ref="L6:L12" si="11">C6+K6+P6</f>
        <v>6767.0623301076739</v>
      </c>
      <c r="M6" s="15">
        <f t="shared" si="4"/>
        <v>2244.465117780323</v>
      </c>
      <c r="N6" s="19">
        <f t="shared" si="5"/>
        <v>0.44086008814191247</v>
      </c>
      <c r="O6" s="14">
        <f t="shared" ref="O6:O12" si="12">C6</f>
        <v>4421</v>
      </c>
      <c r="P6" s="17">
        <v>1717.222</v>
      </c>
      <c r="Q6" s="20">
        <f t="shared" si="6"/>
        <v>2244.465117780323</v>
      </c>
      <c r="R6" s="21" t="s">
        <v>6</v>
      </c>
      <c r="S6" s="22">
        <f t="shared" ref="S6:S12" si="13">Q$29*(R$29-N6)*F6*B6</f>
        <v>7485.9343116589171</v>
      </c>
      <c r="T6" s="23" t="s">
        <v>6</v>
      </c>
      <c r="U6" s="22">
        <f t="shared" si="7"/>
        <v>475.87129491964419</v>
      </c>
      <c r="V6" s="19">
        <f t="shared" si="8"/>
        <v>1104.711625027318</v>
      </c>
      <c r="W6" s="18">
        <f t="shared" si="9"/>
        <v>0.47819616492891354</v>
      </c>
      <c r="X6" s="41"/>
      <c r="Y6" s="56"/>
      <c r="Z6" s="13"/>
    </row>
    <row r="7" spans="1:26" s="24" customFormat="1">
      <c r="A7" s="13" t="s">
        <v>27</v>
      </c>
      <c r="B7" s="51">
        <v>0.84</v>
      </c>
      <c r="C7" s="14">
        <v>1456.8</v>
      </c>
      <c r="D7" s="15">
        <f t="shared" si="0"/>
        <v>1734.2857142857142</v>
      </c>
      <c r="E7" s="16">
        <f t="shared" si="1"/>
        <v>0.60370464433611726</v>
      </c>
      <c r="F7" s="17">
        <v>2.52</v>
      </c>
      <c r="G7" s="18">
        <f t="shared" si="2"/>
        <v>0.23956533505401478</v>
      </c>
      <c r="H7" s="17">
        <v>0.24</v>
      </c>
      <c r="I7" s="15">
        <f t="shared" si="10"/>
        <v>4371.8512933315942</v>
      </c>
      <c r="J7" s="17">
        <v>0.1</v>
      </c>
      <c r="K7" s="15">
        <f t="shared" si="3"/>
        <v>437.18512933315947</v>
      </c>
      <c r="L7" s="15">
        <f t="shared" si="11"/>
        <v>2372.4151293331593</v>
      </c>
      <c r="M7" s="15">
        <f t="shared" si="4"/>
        <v>2824.3037253966181</v>
      </c>
      <c r="N7" s="19">
        <f t="shared" si="5"/>
        <v>0.29727395948802526</v>
      </c>
      <c r="O7" s="14">
        <f t="shared" si="12"/>
        <v>1456.8</v>
      </c>
      <c r="P7" s="17">
        <v>478.43</v>
      </c>
      <c r="Q7" s="20">
        <f t="shared" si="6"/>
        <v>2824.303725396619</v>
      </c>
      <c r="R7" s="21" t="s">
        <v>6</v>
      </c>
      <c r="S7" s="22">
        <f t="shared" si="13"/>
        <v>5120.5235227581106</v>
      </c>
      <c r="T7" s="23" t="s">
        <v>6</v>
      </c>
      <c r="U7" s="22">
        <f t="shared" si="7"/>
        <v>325.50514845506501</v>
      </c>
      <c r="V7" s="19">
        <f t="shared" si="8"/>
        <v>762.69027778822442</v>
      </c>
      <c r="W7" s="18">
        <f t="shared" si="9"/>
        <v>0.34423477298648758</v>
      </c>
      <c r="X7" s="41"/>
      <c r="Y7" s="56"/>
      <c r="Z7" s="13"/>
    </row>
    <row r="8" spans="1:26" s="24" customFormat="1">
      <c r="A8" s="13" t="s">
        <v>28</v>
      </c>
      <c r="B8" s="51">
        <v>7.726</v>
      </c>
      <c r="C8" s="14">
        <v>19730.3</v>
      </c>
      <c r="D8" s="15">
        <f t="shared" si="0"/>
        <v>2553.7535594097849</v>
      </c>
      <c r="E8" s="16">
        <f t="shared" si="1"/>
        <v>0.888961300670432</v>
      </c>
      <c r="F8" s="17">
        <v>0.97</v>
      </c>
      <c r="G8" s="18">
        <f t="shared" si="2"/>
        <v>0.91645494914477532</v>
      </c>
      <c r="H8" s="17"/>
      <c r="I8" s="15"/>
      <c r="J8" s="17">
        <v>0.1</v>
      </c>
      <c r="K8" s="15">
        <f t="shared" si="3"/>
        <v>0</v>
      </c>
      <c r="L8" s="15">
        <f t="shared" si="11"/>
        <v>24130.717000000001</v>
      </c>
      <c r="M8" s="15">
        <f t="shared" si="4"/>
        <v>3123.3130986280094</v>
      </c>
      <c r="N8" s="19">
        <f t="shared" si="5"/>
        <v>0.91645494914477532</v>
      </c>
      <c r="O8" s="14">
        <f t="shared" si="12"/>
        <v>19730.3</v>
      </c>
      <c r="P8" s="17">
        <v>4400.4170000000004</v>
      </c>
      <c r="Q8" s="20">
        <f t="shared" si="6"/>
        <v>3123.3130986280094</v>
      </c>
      <c r="R8" s="21" t="s">
        <v>6</v>
      </c>
      <c r="S8" s="22"/>
      <c r="T8" s="23" t="s">
        <v>6</v>
      </c>
      <c r="U8" s="22">
        <f t="shared" si="7"/>
        <v>0</v>
      </c>
      <c r="V8" s="19">
        <f t="shared" si="8"/>
        <v>0</v>
      </c>
      <c r="W8" s="18">
        <f t="shared" si="9"/>
        <v>0.91645494914477532</v>
      </c>
      <c r="X8" s="41"/>
      <c r="Y8" s="56"/>
      <c r="Z8" s="13"/>
    </row>
    <row r="9" spans="1:26" s="24" customFormat="1">
      <c r="A9" s="13" t="s">
        <v>29</v>
      </c>
      <c r="B9" s="51">
        <v>1.3879999999999999</v>
      </c>
      <c r="C9" s="14">
        <v>2016.9</v>
      </c>
      <c r="D9" s="15">
        <f t="shared" si="0"/>
        <v>1453.0979827089338</v>
      </c>
      <c r="E9" s="16">
        <f t="shared" si="1"/>
        <v>0.50582322947757707</v>
      </c>
      <c r="F9" s="17">
        <v>2.04</v>
      </c>
      <c r="G9" s="18">
        <f t="shared" si="2"/>
        <v>0.24795256346940053</v>
      </c>
      <c r="H9" s="17"/>
      <c r="I9" s="15">
        <f t="shared" si="10"/>
        <v>5779.7471608533033</v>
      </c>
      <c r="J9" s="17">
        <v>0.1</v>
      </c>
      <c r="K9" s="15">
        <f t="shared" si="3"/>
        <v>577.97471608533033</v>
      </c>
      <c r="L9" s="15">
        <f t="shared" si="11"/>
        <v>3385.4237160853304</v>
      </c>
      <c r="M9" s="15">
        <f t="shared" si="4"/>
        <v>2439.0660778712759</v>
      </c>
      <c r="N9" s="19">
        <f t="shared" si="5"/>
        <v>0.30498794812479757</v>
      </c>
      <c r="O9" s="14">
        <f t="shared" si="12"/>
        <v>2016.9</v>
      </c>
      <c r="P9" s="17">
        <v>790.54899999999998</v>
      </c>
      <c r="Q9" s="20">
        <f t="shared" si="6"/>
        <v>2439.0660778712759</v>
      </c>
      <c r="R9" s="21" t="s">
        <v>6</v>
      </c>
      <c r="S9" s="22">
        <f t="shared" si="13"/>
        <v>6774.2381540858987</v>
      </c>
      <c r="T9" s="23" t="s">
        <v>6</v>
      </c>
      <c r="U9" s="22">
        <f t="shared" si="7"/>
        <v>430.62967804275831</v>
      </c>
      <c r="V9" s="19">
        <f t="shared" si="8"/>
        <v>1008.6043941280886</v>
      </c>
      <c r="W9" s="18">
        <f t="shared" si="9"/>
        <v>0.3514316844493004</v>
      </c>
      <c r="X9" s="41"/>
      <c r="Y9" s="56"/>
      <c r="Z9" s="13"/>
    </row>
    <row r="10" spans="1:26" s="24" customFormat="1">
      <c r="A10" s="13" t="s">
        <v>30</v>
      </c>
      <c r="B10" s="51">
        <v>1.593</v>
      </c>
      <c r="C10" s="14">
        <v>3187.8</v>
      </c>
      <c r="D10" s="15">
        <f t="shared" si="0"/>
        <v>2001.129943502825</v>
      </c>
      <c r="E10" s="16">
        <f t="shared" si="1"/>
        <v>0.69659308778328599</v>
      </c>
      <c r="F10" s="17">
        <v>1.91</v>
      </c>
      <c r="G10" s="18">
        <f t="shared" si="2"/>
        <v>0.36470842292318639</v>
      </c>
      <c r="H10" s="17"/>
      <c r="I10" s="15">
        <f t="shared" si="10"/>
        <v>5190.1427837440979</v>
      </c>
      <c r="J10" s="17">
        <v>0.1</v>
      </c>
      <c r="K10" s="15">
        <f t="shared" si="3"/>
        <v>519.01427837440986</v>
      </c>
      <c r="L10" s="15">
        <f t="shared" si="11"/>
        <v>4614.1222783744106</v>
      </c>
      <c r="M10" s="15">
        <f t="shared" si="4"/>
        <v>2896.4986053825555</v>
      </c>
      <c r="N10" s="19">
        <f t="shared" si="5"/>
        <v>0.4123718571466275</v>
      </c>
      <c r="O10" s="14">
        <f t="shared" si="12"/>
        <v>3187.8</v>
      </c>
      <c r="P10" s="17">
        <v>907.30799999999999</v>
      </c>
      <c r="Q10" s="20">
        <f t="shared" si="6"/>
        <v>2896.4986053825546</v>
      </c>
      <c r="R10" s="21" t="s">
        <v>6</v>
      </c>
      <c r="S10" s="22">
        <f t="shared" si="13"/>
        <v>6154.6055125848625</v>
      </c>
      <c r="T10" s="23" t="s">
        <v>6</v>
      </c>
      <c r="U10" s="22">
        <f t="shared" si="7"/>
        <v>391.24042144370674</v>
      </c>
      <c r="V10" s="19">
        <f t="shared" si="8"/>
        <v>910.25469981811659</v>
      </c>
      <c r="W10" s="18">
        <f t="shared" si="9"/>
        <v>0.45161753150600858</v>
      </c>
      <c r="X10" s="41"/>
      <c r="Y10" s="56"/>
      <c r="Z10" s="13"/>
    </row>
    <row r="11" spans="1:26" s="24" customFormat="1">
      <c r="A11" s="13" t="s">
        <v>31</v>
      </c>
      <c r="B11" s="51">
        <v>1.3839999999999999</v>
      </c>
      <c r="C11" s="14">
        <v>2335</v>
      </c>
      <c r="D11" s="15">
        <f t="shared" si="0"/>
        <v>1687.1387283236995</v>
      </c>
      <c r="E11" s="16">
        <f t="shared" si="1"/>
        <v>0.58729278430794385</v>
      </c>
      <c r="F11" s="17">
        <v>1.75</v>
      </c>
      <c r="G11" s="18">
        <f t="shared" si="2"/>
        <v>0.33559587674739649</v>
      </c>
      <c r="H11" s="17"/>
      <c r="I11" s="15">
        <f t="shared" si="10"/>
        <v>4334.0256200156455</v>
      </c>
      <c r="J11" s="17">
        <v>0.1</v>
      </c>
      <c r="K11" s="15">
        <f t="shared" si="3"/>
        <v>433.40256200156455</v>
      </c>
      <c r="L11" s="15">
        <f t="shared" si="11"/>
        <v>3556.6725620015645</v>
      </c>
      <c r="M11" s="15">
        <f t="shared" si="4"/>
        <v>2569.8501170531536</v>
      </c>
      <c r="N11" s="19">
        <f t="shared" si="5"/>
        <v>0.38559616447852407</v>
      </c>
      <c r="O11" s="14">
        <f t="shared" si="12"/>
        <v>2335</v>
      </c>
      <c r="P11" s="17">
        <v>788.27</v>
      </c>
      <c r="Q11" s="20">
        <f t="shared" si="6"/>
        <v>2569.8501170531536</v>
      </c>
      <c r="R11" s="21" t="s">
        <v>6</v>
      </c>
      <c r="S11" s="22">
        <f t="shared" si="13"/>
        <v>5122.436088007642</v>
      </c>
      <c r="T11" s="23" t="s">
        <v>6</v>
      </c>
      <c r="U11" s="22">
        <f t="shared" si="7"/>
        <v>325.62672778825464</v>
      </c>
      <c r="V11" s="19">
        <f t="shared" si="8"/>
        <v>759.02928978981913</v>
      </c>
      <c r="W11" s="18">
        <f t="shared" si="9"/>
        <v>0.42663664307570665</v>
      </c>
      <c r="X11" s="41"/>
      <c r="Y11" s="56"/>
      <c r="Z11" s="13"/>
    </row>
    <row r="12" spans="1:26" s="24" customFormat="1">
      <c r="A12" s="13" t="s">
        <v>32</v>
      </c>
      <c r="B12" s="51">
        <v>2.3849999999999998</v>
      </c>
      <c r="C12" s="14">
        <v>2754.1</v>
      </c>
      <c r="D12" s="15">
        <f t="shared" si="0"/>
        <v>1154.7589098532496</v>
      </c>
      <c r="E12" s="16">
        <f t="shared" si="1"/>
        <v>0.40197143482441766</v>
      </c>
      <c r="F12" s="17">
        <v>1.25</v>
      </c>
      <c r="G12" s="18">
        <f t="shared" si="2"/>
        <v>0.32157714785953412</v>
      </c>
      <c r="H12" s="17"/>
      <c r="I12" s="15">
        <f t="shared" si="10"/>
        <v>5454.8317215820171</v>
      </c>
      <c r="J12" s="17">
        <v>0.1</v>
      </c>
      <c r="K12" s="15">
        <f t="shared" si="3"/>
        <v>545.48317215820168</v>
      </c>
      <c r="L12" s="15">
        <f t="shared" si="11"/>
        <v>4657.9821721582011</v>
      </c>
      <c r="M12" s="15">
        <f t="shared" si="4"/>
        <v>1953.0323572990362</v>
      </c>
      <c r="N12" s="19">
        <f t="shared" si="5"/>
        <v>0.37270271386680748</v>
      </c>
      <c r="O12" s="14">
        <f t="shared" si="12"/>
        <v>2754.1</v>
      </c>
      <c r="P12" s="17">
        <v>1358.3989999999999</v>
      </c>
      <c r="Q12" s="20">
        <f t="shared" si="6"/>
        <v>1953.0323572990362</v>
      </c>
      <c r="R12" s="21" t="s">
        <v>6</v>
      </c>
      <c r="S12" s="22">
        <f t="shared" si="13"/>
        <v>6437.5452761935185</v>
      </c>
      <c r="T12" s="23" t="s">
        <v>6</v>
      </c>
      <c r="U12" s="22">
        <f t="shared" si="7"/>
        <v>409.22654129023147</v>
      </c>
      <c r="V12" s="19">
        <f t="shared" si="8"/>
        <v>954.70971344843315</v>
      </c>
      <c r="W12" s="18">
        <f t="shared" si="9"/>
        <v>0.41460745469184862</v>
      </c>
      <c r="X12" s="41"/>
      <c r="Y12" s="56"/>
      <c r="Z12" s="13"/>
    </row>
    <row r="13" spans="1:26" s="24" customFormat="1" hidden="1">
      <c r="A13" s="26"/>
      <c r="B13" s="27"/>
      <c r="C13" s="14"/>
      <c r="D13" s="15"/>
      <c r="E13" s="16"/>
      <c r="F13" s="17"/>
      <c r="G13" s="18"/>
      <c r="H13" s="17"/>
      <c r="I13" s="15"/>
      <c r="J13" s="17">
        <v>0.1</v>
      </c>
      <c r="K13" s="15"/>
      <c r="L13" s="15"/>
      <c r="M13" s="15"/>
      <c r="N13" s="19"/>
      <c r="O13" s="28"/>
      <c r="P13" s="17"/>
      <c r="Q13" s="20"/>
      <c r="R13" s="21"/>
      <c r="S13" s="22"/>
      <c r="T13" s="23"/>
      <c r="U13" s="22"/>
      <c r="V13" s="19"/>
      <c r="W13" s="18"/>
      <c r="Y13" s="25"/>
      <c r="Z13" s="13"/>
    </row>
    <row r="14" spans="1:26" s="24" customFormat="1" hidden="1">
      <c r="A14" s="29"/>
      <c r="B14" s="27"/>
      <c r="C14" s="14"/>
      <c r="D14" s="15"/>
      <c r="E14" s="16"/>
      <c r="F14" s="17"/>
      <c r="G14" s="18"/>
      <c r="H14" s="17"/>
      <c r="I14" s="15"/>
      <c r="J14" s="17">
        <v>0.1</v>
      </c>
      <c r="K14" s="15"/>
      <c r="L14" s="15"/>
      <c r="M14" s="15"/>
      <c r="N14" s="19"/>
      <c r="O14" s="28"/>
      <c r="P14" s="17"/>
      <c r="Q14" s="20"/>
      <c r="R14" s="21"/>
      <c r="S14" s="22"/>
      <c r="T14" s="23"/>
      <c r="U14" s="22"/>
      <c r="V14" s="19"/>
      <c r="W14" s="18"/>
      <c r="Y14" s="25"/>
    </row>
    <row r="15" spans="1:26" s="24" customFormat="1" hidden="1">
      <c r="A15" s="29"/>
      <c r="B15" s="27"/>
      <c r="C15" s="14"/>
      <c r="D15" s="15"/>
      <c r="E15" s="16"/>
      <c r="F15" s="17"/>
      <c r="G15" s="18"/>
      <c r="H15" s="17"/>
      <c r="I15" s="15"/>
      <c r="J15" s="17">
        <v>0.1</v>
      </c>
      <c r="K15" s="15"/>
      <c r="L15" s="15"/>
      <c r="M15" s="15"/>
      <c r="N15" s="19"/>
      <c r="O15" s="28"/>
      <c r="P15" s="17"/>
      <c r="Q15" s="20"/>
      <c r="R15" s="21"/>
      <c r="S15" s="22"/>
      <c r="T15" s="23"/>
      <c r="U15" s="22"/>
      <c r="V15" s="19"/>
      <c r="W15" s="18"/>
      <c r="Y15" s="25"/>
    </row>
    <row r="16" spans="1:26" s="24" customFormat="1" hidden="1">
      <c r="A16" s="29"/>
      <c r="B16" s="27"/>
      <c r="C16" s="14"/>
      <c r="D16" s="15"/>
      <c r="E16" s="16"/>
      <c r="F16" s="17"/>
      <c r="G16" s="18"/>
      <c r="H16" s="17"/>
      <c r="I16" s="15"/>
      <c r="J16" s="17">
        <v>0.1</v>
      </c>
      <c r="K16" s="15"/>
      <c r="L16" s="15"/>
      <c r="M16" s="15"/>
      <c r="N16" s="19"/>
      <c r="O16" s="28"/>
      <c r="P16" s="17"/>
      <c r="Q16" s="20"/>
      <c r="R16" s="21"/>
      <c r="S16" s="22"/>
      <c r="T16" s="23"/>
      <c r="U16" s="22"/>
      <c r="V16" s="19"/>
      <c r="W16" s="18"/>
      <c r="Y16" s="25"/>
    </row>
    <row r="17" spans="1:25" s="24" customFormat="1" hidden="1">
      <c r="A17" s="29"/>
      <c r="B17" s="27"/>
      <c r="C17" s="14"/>
      <c r="D17" s="15"/>
      <c r="E17" s="16"/>
      <c r="F17" s="17"/>
      <c r="G17" s="18"/>
      <c r="H17" s="17"/>
      <c r="I17" s="15"/>
      <c r="J17" s="17">
        <v>0.1</v>
      </c>
      <c r="K17" s="15"/>
      <c r="L17" s="15"/>
      <c r="M17" s="15"/>
      <c r="N17" s="19"/>
      <c r="O17" s="28"/>
      <c r="P17" s="17"/>
      <c r="Q17" s="20"/>
      <c r="R17" s="21"/>
      <c r="S17" s="22"/>
      <c r="T17" s="23"/>
      <c r="U17" s="22"/>
      <c r="V17" s="19"/>
      <c r="W17" s="18"/>
      <c r="Y17" s="25"/>
    </row>
    <row r="18" spans="1:25" s="24" customFormat="1" hidden="1">
      <c r="A18" s="29"/>
      <c r="B18" s="27"/>
      <c r="C18" s="14"/>
      <c r="D18" s="15"/>
      <c r="E18" s="16"/>
      <c r="F18" s="17"/>
      <c r="G18" s="18"/>
      <c r="H18" s="17"/>
      <c r="I18" s="15"/>
      <c r="J18" s="17">
        <v>0.1</v>
      </c>
      <c r="K18" s="15"/>
      <c r="L18" s="15"/>
      <c r="M18" s="15"/>
      <c r="N18" s="19"/>
      <c r="O18" s="28"/>
      <c r="P18" s="17"/>
      <c r="Q18" s="20"/>
      <c r="R18" s="21"/>
      <c r="S18" s="22"/>
      <c r="T18" s="23"/>
      <c r="U18" s="22"/>
      <c r="V18" s="19"/>
      <c r="W18" s="18"/>
      <c r="Y18" s="25"/>
    </row>
    <row r="19" spans="1:25" s="24" customFormat="1" hidden="1">
      <c r="A19" s="29"/>
      <c r="B19" s="27"/>
      <c r="C19" s="14"/>
      <c r="D19" s="15"/>
      <c r="E19" s="16"/>
      <c r="F19" s="17"/>
      <c r="G19" s="18"/>
      <c r="H19" s="17"/>
      <c r="I19" s="15"/>
      <c r="J19" s="17">
        <v>0.1</v>
      </c>
      <c r="K19" s="15"/>
      <c r="L19" s="15"/>
      <c r="M19" s="15"/>
      <c r="N19" s="19"/>
      <c r="O19" s="28"/>
      <c r="P19" s="17"/>
      <c r="Q19" s="20"/>
      <c r="R19" s="21"/>
      <c r="S19" s="22"/>
      <c r="T19" s="23"/>
      <c r="U19" s="22"/>
      <c r="V19" s="19"/>
      <c r="W19" s="18"/>
      <c r="Y19" s="25"/>
    </row>
    <row r="20" spans="1:25" s="24" customFormat="1" hidden="1">
      <c r="A20" s="29"/>
      <c r="B20" s="27"/>
      <c r="C20" s="14"/>
      <c r="D20" s="15"/>
      <c r="E20" s="16"/>
      <c r="F20" s="17"/>
      <c r="G20" s="18"/>
      <c r="H20" s="17"/>
      <c r="I20" s="15"/>
      <c r="J20" s="17">
        <v>0.1</v>
      </c>
      <c r="K20" s="15"/>
      <c r="L20" s="15"/>
      <c r="M20" s="15"/>
      <c r="N20" s="19"/>
      <c r="O20" s="28"/>
      <c r="P20" s="17"/>
      <c r="Q20" s="20"/>
      <c r="R20" s="21"/>
      <c r="S20" s="22"/>
      <c r="T20" s="23"/>
      <c r="U20" s="22"/>
      <c r="V20" s="19"/>
      <c r="W20" s="18"/>
      <c r="Y20" s="25"/>
    </row>
    <row r="21" spans="1:25" s="24" customFormat="1" hidden="1">
      <c r="A21" s="29"/>
      <c r="B21" s="27"/>
      <c r="C21" s="14"/>
      <c r="D21" s="15"/>
      <c r="E21" s="16"/>
      <c r="F21" s="17"/>
      <c r="G21" s="18"/>
      <c r="H21" s="17"/>
      <c r="I21" s="15"/>
      <c r="J21" s="17">
        <v>0.1</v>
      </c>
      <c r="K21" s="15"/>
      <c r="L21" s="15"/>
      <c r="M21" s="15"/>
      <c r="N21" s="19"/>
      <c r="O21" s="28"/>
      <c r="P21" s="17"/>
      <c r="Q21" s="20"/>
      <c r="R21" s="21"/>
      <c r="S21" s="22"/>
      <c r="T21" s="23"/>
      <c r="U21" s="22"/>
      <c r="V21" s="19"/>
      <c r="W21" s="18"/>
      <c r="Y21" s="25"/>
    </row>
    <row r="22" spans="1:25" s="24" customFormat="1" hidden="1">
      <c r="A22" s="30"/>
      <c r="B22" s="27"/>
      <c r="C22" s="14"/>
      <c r="D22" s="15"/>
      <c r="E22" s="16"/>
      <c r="F22" s="17"/>
      <c r="G22" s="18"/>
      <c r="H22" s="17"/>
      <c r="I22" s="15"/>
      <c r="J22" s="17">
        <v>0.1</v>
      </c>
      <c r="K22" s="15"/>
      <c r="L22" s="15"/>
      <c r="M22" s="15"/>
      <c r="N22" s="19"/>
      <c r="O22" s="28"/>
      <c r="P22" s="17"/>
      <c r="Q22" s="20"/>
      <c r="R22" s="21"/>
      <c r="S22" s="22"/>
      <c r="T22" s="23"/>
      <c r="U22" s="22"/>
      <c r="V22" s="19"/>
      <c r="W22" s="18"/>
      <c r="Y22" s="25"/>
    </row>
    <row r="23" spans="1:25" s="24" customFormat="1" hidden="1">
      <c r="A23" s="30"/>
      <c r="B23" s="27"/>
      <c r="C23" s="14"/>
      <c r="D23" s="15"/>
      <c r="E23" s="16"/>
      <c r="F23" s="17"/>
      <c r="G23" s="18"/>
      <c r="H23" s="17"/>
      <c r="I23" s="15"/>
      <c r="J23" s="17">
        <v>0.1</v>
      </c>
      <c r="K23" s="15"/>
      <c r="L23" s="15"/>
      <c r="M23" s="15"/>
      <c r="N23" s="19"/>
      <c r="O23" s="28"/>
      <c r="P23" s="17"/>
      <c r="Q23" s="20"/>
      <c r="R23" s="21"/>
      <c r="S23" s="22"/>
      <c r="T23" s="23"/>
      <c r="U23" s="22"/>
      <c r="V23" s="19"/>
      <c r="W23" s="18"/>
      <c r="Y23" s="25"/>
    </row>
    <row r="24" spans="1:25" s="24" customFormat="1" hidden="1">
      <c r="A24" s="30"/>
      <c r="B24" s="27"/>
      <c r="C24" s="14"/>
      <c r="D24" s="15"/>
      <c r="E24" s="16"/>
      <c r="F24" s="17"/>
      <c r="G24" s="18"/>
      <c r="H24" s="17"/>
      <c r="I24" s="15"/>
      <c r="J24" s="17">
        <v>0.1</v>
      </c>
      <c r="K24" s="15"/>
      <c r="L24" s="15"/>
      <c r="M24" s="15"/>
      <c r="N24" s="19"/>
      <c r="O24" s="28"/>
      <c r="P24" s="17"/>
      <c r="Q24" s="20"/>
      <c r="R24" s="21"/>
      <c r="S24" s="22"/>
      <c r="T24" s="23"/>
      <c r="U24" s="22"/>
      <c r="V24" s="19"/>
      <c r="W24" s="18"/>
      <c r="Y24" s="25"/>
    </row>
    <row r="25" spans="1:25" s="24" customFormat="1" hidden="1">
      <c r="A25" s="30"/>
      <c r="B25" s="27"/>
      <c r="C25" s="14"/>
      <c r="D25" s="15"/>
      <c r="E25" s="16"/>
      <c r="F25" s="17"/>
      <c r="G25" s="18"/>
      <c r="H25" s="17"/>
      <c r="I25" s="15"/>
      <c r="J25" s="17">
        <v>0.1</v>
      </c>
      <c r="K25" s="15"/>
      <c r="L25" s="15"/>
      <c r="M25" s="15"/>
      <c r="N25" s="19"/>
      <c r="O25" s="28"/>
      <c r="P25" s="17"/>
      <c r="Q25" s="20"/>
      <c r="R25" s="21"/>
      <c r="S25" s="22"/>
      <c r="T25" s="23"/>
      <c r="U25" s="22"/>
      <c r="V25" s="19"/>
      <c r="W25" s="18"/>
      <c r="Y25" s="25"/>
    </row>
    <row r="26" spans="1:25" s="24" customFormat="1" hidden="1">
      <c r="A26" s="30"/>
      <c r="B26" s="27"/>
      <c r="C26" s="14"/>
      <c r="D26" s="15"/>
      <c r="E26" s="16"/>
      <c r="F26" s="17"/>
      <c r="G26" s="18"/>
      <c r="H26" s="17"/>
      <c r="I26" s="15"/>
      <c r="J26" s="17">
        <v>0.1</v>
      </c>
      <c r="K26" s="15"/>
      <c r="L26" s="15"/>
      <c r="M26" s="15"/>
      <c r="N26" s="19"/>
      <c r="O26" s="28"/>
      <c r="P26" s="17"/>
      <c r="Q26" s="20"/>
      <c r="R26" s="21"/>
      <c r="S26" s="22"/>
      <c r="T26" s="23"/>
      <c r="U26" s="22"/>
      <c r="V26" s="19"/>
      <c r="W26" s="18"/>
      <c r="Y26" s="25"/>
    </row>
    <row r="27" spans="1:25" s="24" customFormat="1" hidden="1">
      <c r="A27" s="30"/>
      <c r="B27" s="27"/>
      <c r="C27" s="14"/>
      <c r="D27" s="15"/>
      <c r="E27" s="16"/>
      <c r="F27" s="17"/>
      <c r="G27" s="18"/>
      <c r="H27" s="17"/>
      <c r="I27" s="15"/>
      <c r="J27" s="17">
        <v>0.1</v>
      </c>
      <c r="K27" s="15"/>
      <c r="L27" s="15"/>
      <c r="M27" s="15"/>
      <c r="N27" s="19"/>
      <c r="O27" s="28"/>
      <c r="P27" s="17"/>
      <c r="Q27" s="20"/>
      <c r="R27" s="21"/>
      <c r="S27" s="22"/>
      <c r="T27" s="23"/>
      <c r="U27" s="22"/>
      <c r="V27" s="19"/>
      <c r="W27" s="18"/>
      <c r="Y27" s="25"/>
    </row>
    <row r="28" spans="1:25" s="24" customFormat="1" hidden="1">
      <c r="A28" s="30"/>
      <c r="B28" s="27"/>
      <c r="C28" s="14"/>
      <c r="D28" s="15"/>
      <c r="E28" s="16"/>
      <c r="F28" s="17"/>
      <c r="G28" s="18"/>
      <c r="H28" s="17"/>
      <c r="I28" s="15"/>
      <c r="J28" s="17">
        <v>0.1</v>
      </c>
      <c r="K28" s="15"/>
      <c r="L28" s="15"/>
      <c r="M28" s="15"/>
      <c r="N28" s="19"/>
      <c r="O28" s="28"/>
      <c r="P28" s="17"/>
      <c r="Q28" s="20"/>
      <c r="R28" s="21"/>
      <c r="S28" s="22"/>
      <c r="T28" s="23"/>
      <c r="U28" s="22"/>
      <c r="V28" s="19"/>
      <c r="W28" s="18"/>
      <c r="Y28" s="25"/>
    </row>
    <row r="29" spans="1:25" s="41" customFormat="1">
      <c r="A29" s="31" t="s">
        <v>19</v>
      </c>
      <c r="B29" s="32">
        <f>SUM(B5:B28)</f>
        <v>23.007000000000005</v>
      </c>
      <c r="C29" s="33">
        <f>SUM(C5:C28)</f>
        <v>66093.100000000006</v>
      </c>
      <c r="D29" s="33">
        <f t="shared" ref="D29" si="14">C29/B29</f>
        <v>2872.7387316903546</v>
      </c>
      <c r="E29" s="34">
        <f>D29/D29</f>
        <v>1</v>
      </c>
      <c r="F29" s="32">
        <v>1.00021659538301</v>
      </c>
      <c r="G29" s="32">
        <f t="shared" ref="G29" si="15">E29/F29</f>
        <v>0.99978345152039083</v>
      </c>
      <c r="H29" s="32">
        <f>SUM(H5:H28)/2</f>
        <v>0.95850000000000002</v>
      </c>
      <c r="I29" s="33">
        <f>SUM(I5:I28)</f>
        <v>31419.001880603395</v>
      </c>
      <c r="J29" s="17">
        <v>0.1</v>
      </c>
      <c r="K29" s="33">
        <f>SUM(K5:K28)</f>
        <v>3141.9001880603396</v>
      </c>
      <c r="L29" s="33">
        <f>SUM(L5:L28)</f>
        <v>82338.855188060348</v>
      </c>
      <c r="M29" s="33">
        <f t="shared" ref="M29" si="16">L29/B29</f>
        <v>3578.8610070004925</v>
      </c>
      <c r="N29" s="35">
        <v>1</v>
      </c>
      <c r="O29" s="36">
        <f>SUM(O5:O28)</f>
        <v>66093.100000000006</v>
      </c>
      <c r="P29" s="37">
        <f>SUM(P5:P28)</f>
        <v>13103.855000000001</v>
      </c>
      <c r="Q29" s="36">
        <f>(O29+P29)/B29</f>
        <v>3442.2982135871684</v>
      </c>
      <c r="R29" s="38">
        <v>1</v>
      </c>
      <c r="S29" s="39">
        <f>SUM(S5:S28)</f>
        <v>37095.282865288951</v>
      </c>
      <c r="T29" s="40">
        <v>5500</v>
      </c>
      <c r="U29" s="39">
        <f>SUM(U5:U28)</f>
        <v>2358.0998119396604</v>
      </c>
      <c r="V29" s="35">
        <f>SUM(V5:V28)</f>
        <v>5500</v>
      </c>
      <c r="W29" s="36">
        <f>SUM(W5:W28)/8</f>
        <v>0.63255709886467992</v>
      </c>
      <c r="Y29" s="25"/>
    </row>
    <row r="30" spans="1:25" s="5" customFormat="1">
      <c r="B30" s="6"/>
      <c r="F30" s="6"/>
      <c r="G30" s="6"/>
      <c r="S30" s="42"/>
      <c r="T30" s="42"/>
      <c r="W30" s="6"/>
      <c r="X30" s="43"/>
      <c r="Y30" s="25"/>
    </row>
    <row r="31" spans="1:25" s="5" customFormat="1" ht="43.5" customHeight="1">
      <c r="A31" s="57" t="s">
        <v>35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O31" s="57" t="s">
        <v>36</v>
      </c>
      <c r="P31" s="57"/>
      <c r="Q31" s="57"/>
      <c r="R31" s="57"/>
      <c r="S31" s="57"/>
      <c r="T31" s="57"/>
      <c r="U31" s="57"/>
      <c r="V31" s="57"/>
      <c r="W31" s="57"/>
    </row>
    <row r="32" spans="1:25" s="5" customFormat="1" ht="54.75" customHeight="1" thickBot="1">
      <c r="B32" s="6"/>
      <c r="F32" s="6"/>
      <c r="G32" s="44"/>
      <c r="K32" s="45"/>
      <c r="W32" s="6"/>
      <c r="Y32" s="43"/>
    </row>
    <row r="33" spans="1:23" s="5" customFormat="1" ht="84.75" customHeight="1" thickBot="1">
      <c r="A33" s="46"/>
      <c r="B33" s="52" t="s">
        <v>20</v>
      </c>
      <c r="C33" s="52" t="s">
        <v>21</v>
      </c>
      <c r="F33" s="6"/>
      <c r="G33" s="44"/>
      <c r="H33" s="45"/>
      <c r="N33" s="45"/>
      <c r="O33" s="45"/>
      <c r="P33" s="45" t="s">
        <v>20</v>
      </c>
      <c r="Q33" s="47" t="s">
        <v>21</v>
      </c>
      <c r="R33" s="45"/>
      <c r="W33" s="45"/>
    </row>
    <row r="34" spans="1:23">
      <c r="A34" s="53"/>
      <c r="B34" s="54" t="s">
        <v>38</v>
      </c>
      <c r="C34" s="53" t="s">
        <v>39</v>
      </c>
      <c r="D34" s="53"/>
      <c r="G34" s="49"/>
      <c r="H34" s="50"/>
      <c r="N34" s="50"/>
      <c r="O34" s="50"/>
      <c r="P34" s="50"/>
      <c r="Q34" s="50"/>
      <c r="R34" s="50"/>
      <c r="W34" s="50"/>
    </row>
    <row r="35" spans="1:23">
      <c r="A35" s="13" t="s">
        <v>25</v>
      </c>
      <c r="B35" s="51">
        <v>4.5140000000000002</v>
      </c>
      <c r="C35" s="51">
        <v>4.6630000000000003</v>
      </c>
      <c r="D35" s="55">
        <f>C35-B35</f>
        <v>0.14900000000000002</v>
      </c>
      <c r="W35" s="1"/>
    </row>
    <row r="36" spans="1:23">
      <c r="A36" s="13" t="s">
        <v>26</v>
      </c>
      <c r="B36" s="51">
        <v>3.1669999999999998</v>
      </c>
      <c r="C36" s="51">
        <v>3.0289999999999999</v>
      </c>
      <c r="D36" s="55">
        <f t="shared" ref="D36:D43" si="17">C36-B36</f>
        <v>-0.1379999999999999</v>
      </c>
    </row>
    <row r="37" spans="1:23">
      <c r="A37" s="13" t="s">
        <v>27</v>
      </c>
      <c r="B37" s="51">
        <v>0.89100000000000001</v>
      </c>
      <c r="C37" s="51">
        <v>0.83899999999999997</v>
      </c>
      <c r="D37" s="55">
        <f t="shared" si="17"/>
        <v>-5.2000000000000046E-2</v>
      </c>
    </row>
    <row r="38" spans="1:23">
      <c r="A38" s="13" t="s">
        <v>28</v>
      </c>
      <c r="B38" s="51">
        <v>8.1349999999999998</v>
      </c>
      <c r="C38" s="51">
        <v>7.6660000000000004</v>
      </c>
      <c r="D38" s="55">
        <f t="shared" si="17"/>
        <v>-0.46899999999999942</v>
      </c>
    </row>
    <row r="39" spans="1:23">
      <c r="A39" s="13" t="s">
        <v>29</v>
      </c>
      <c r="B39" s="51">
        <v>1.462</v>
      </c>
      <c r="C39" s="51">
        <v>1.397</v>
      </c>
      <c r="D39" s="55">
        <f t="shared" si="17"/>
        <v>-6.4999999999999947E-2</v>
      </c>
    </row>
    <row r="40" spans="1:23">
      <c r="A40" s="13" t="s">
        <v>30</v>
      </c>
      <c r="B40" s="51">
        <v>1.647</v>
      </c>
      <c r="C40" s="51">
        <v>1.6120000000000001</v>
      </c>
      <c r="D40" s="55">
        <f t="shared" si="17"/>
        <v>-3.499999999999992E-2</v>
      </c>
    </row>
    <row r="41" spans="1:23">
      <c r="A41" s="13" t="s">
        <v>31</v>
      </c>
      <c r="B41" s="51">
        <v>1.4810000000000001</v>
      </c>
      <c r="C41" s="51">
        <v>1.389</v>
      </c>
      <c r="D41" s="55">
        <f t="shared" si="17"/>
        <v>-9.2000000000000082E-2</v>
      </c>
    </row>
    <row r="42" spans="1:23">
      <c r="A42" s="13" t="s">
        <v>32</v>
      </c>
      <c r="B42" s="51">
        <v>2.3330000000000002</v>
      </c>
      <c r="C42" s="51">
        <v>2.4049999999999998</v>
      </c>
      <c r="D42" s="55">
        <f t="shared" si="17"/>
        <v>7.199999999999962E-2</v>
      </c>
    </row>
    <row r="43" spans="1:23">
      <c r="A43" s="31" t="s">
        <v>19</v>
      </c>
      <c r="B43" s="32">
        <f>SUM(B35:B42)</f>
        <v>23.630000000000003</v>
      </c>
      <c r="C43" s="55">
        <f>SUM(C35:C42)</f>
        <v>23.000000000000004</v>
      </c>
      <c r="D43" s="55">
        <f t="shared" si="17"/>
        <v>-0.62999999999999901</v>
      </c>
    </row>
  </sheetData>
  <mergeCells count="2">
    <mergeCell ref="A31:K31"/>
    <mergeCell ref="O31:W31"/>
  </mergeCells>
  <pageMargins left="0.70866141732283472" right="0.70866141732283472" top="0.74803149606299213" bottom="0.74803149606299213" header="0.31496062992125984" footer="0.31496062992125984"/>
  <pageSetup paperSize="9" scale="61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3"/>
  <sheetViews>
    <sheetView view="pageBreakPreview" zoomScale="90" zoomScaleNormal="80" zoomScaleSheetLayoutView="90" workbookViewId="0">
      <pane xSplit="1" ySplit="4" topLeftCell="N5" activePane="bottomRight" state="frozen"/>
      <selection activeCell="X29" sqref="X29"/>
      <selection pane="topRight" activeCell="X29" sqref="X29"/>
      <selection pane="bottomLeft" activeCell="X29" sqref="X29"/>
      <selection pane="bottomRight" activeCell="X1" sqref="X1:Y1048576"/>
    </sheetView>
  </sheetViews>
  <sheetFormatPr defaultColWidth="19.5546875" defaultRowHeight="15.6"/>
  <cols>
    <col min="1" max="1" width="28.33203125" style="1" customWidth="1"/>
    <col min="2" max="2" width="15.44140625" style="48" customWidth="1"/>
    <col min="3" max="5" width="15.44140625" style="1" customWidth="1"/>
    <col min="6" max="7" width="15.44140625" style="48" customWidth="1"/>
    <col min="8" max="17" width="15.44140625" style="1" customWidth="1"/>
    <col min="18" max="18" width="11.6640625" style="1" customWidth="1"/>
    <col min="19" max="19" width="15.44140625" style="1" customWidth="1"/>
    <col min="20" max="20" width="14.6640625" style="1" customWidth="1"/>
    <col min="21" max="22" width="15.44140625" style="1" customWidth="1"/>
    <col min="23" max="23" width="15.44140625" style="48" customWidth="1"/>
    <col min="24" max="25" width="12" style="1" bestFit="1" customWidth="1"/>
    <col min="26" max="16384" width="19.5546875" style="1"/>
  </cols>
  <sheetData>
    <row r="1" spans="1:26">
      <c r="A1" s="1" t="s">
        <v>33</v>
      </c>
      <c r="B1" s="2" t="s">
        <v>41</v>
      </c>
      <c r="C1" s="3"/>
      <c r="D1" s="3"/>
      <c r="E1" s="3"/>
      <c r="F1" s="4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6" s="5" customFormat="1">
      <c r="B2" s="6"/>
      <c r="F2" s="6"/>
      <c r="G2" s="6"/>
      <c r="W2" s="6"/>
    </row>
    <row r="3" spans="1:26" s="9" customFormat="1" ht="234" customHeight="1">
      <c r="A3" s="7" t="s">
        <v>0</v>
      </c>
      <c r="B3" s="8" t="s">
        <v>37</v>
      </c>
      <c r="C3" s="7" t="s">
        <v>22</v>
      </c>
      <c r="D3" s="7" t="s">
        <v>1</v>
      </c>
      <c r="E3" s="7" t="s">
        <v>7</v>
      </c>
      <c r="F3" s="8" t="s">
        <v>2</v>
      </c>
      <c r="G3" s="8" t="s">
        <v>3</v>
      </c>
      <c r="H3" s="7" t="s">
        <v>8</v>
      </c>
      <c r="I3" s="7" t="s">
        <v>4</v>
      </c>
      <c r="J3" s="7" t="s">
        <v>34</v>
      </c>
      <c r="K3" s="7" t="s">
        <v>5</v>
      </c>
      <c r="L3" s="7" t="s">
        <v>24</v>
      </c>
      <c r="M3" s="7" t="s">
        <v>9</v>
      </c>
      <c r="N3" s="8" t="s">
        <v>10</v>
      </c>
      <c r="O3" s="7" t="s">
        <v>23</v>
      </c>
      <c r="P3" s="7" t="s">
        <v>11</v>
      </c>
      <c r="Q3" s="7" t="s">
        <v>12</v>
      </c>
      <c r="R3" s="7" t="s">
        <v>14</v>
      </c>
      <c r="S3" s="7" t="s">
        <v>13</v>
      </c>
      <c r="T3" s="7" t="s">
        <v>15</v>
      </c>
      <c r="U3" s="7" t="s">
        <v>16</v>
      </c>
      <c r="V3" s="7" t="s">
        <v>17</v>
      </c>
      <c r="W3" s="8" t="s">
        <v>18</v>
      </c>
    </row>
    <row r="4" spans="1:26" s="12" customFormat="1">
      <c r="A4" s="10">
        <v>1</v>
      </c>
      <c r="B4" s="11">
        <v>2</v>
      </c>
      <c r="C4" s="10">
        <v>3</v>
      </c>
      <c r="D4" s="10">
        <v>4</v>
      </c>
      <c r="E4" s="10">
        <v>5</v>
      </c>
      <c r="F4" s="11">
        <v>6</v>
      </c>
      <c r="G4" s="11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10">
        <v>19</v>
      </c>
      <c r="T4" s="10">
        <v>20</v>
      </c>
      <c r="U4" s="10">
        <v>21</v>
      </c>
      <c r="V4" s="10">
        <v>22</v>
      </c>
      <c r="W4" s="11">
        <v>23</v>
      </c>
    </row>
    <row r="5" spans="1:26" s="24" customFormat="1">
      <c r="A5" s="13" t="s">
        <v>25</v>
      </c>
      <c r="B5" s="51">
        <v>4.6760000000000002</v>
      </c>
      <c r="C5" s="14">
        <v>30494.799999999999</v>
      </c>
      <c r="D5" s="15">
        <f t="shared" ref="D5:D12" si="0">C5/B5</f>
        <v>6521.556886227545</v>
      </c>
      <c r="E5" s="16">
        <f t="shared" ref="E5:E12" si="1">D5/D$29</f>
        <v>2.2560725605277918</v>
      </c>
      <c r="F5" s="17">
        <v>1.43</v>
      </c>
      <c r="G5" s="18">
        <f t="shared" ref="G5:G12" si="2">E5/F5</f>
        <v>1.577673119250204</v>
      </c>
      <c r="H5" s="17">
        <v>1.5780000000000001</v>
      </c>
      <c r="I5" s="15"/>
      <c r="J5" s="17">
        <v>0.1</v>
      </c>
      <c r="K5" s="15">
        <f t="shared" ref="K5:K12" si="3">I5*J5</f>
        <v>0</v>
      </c>
      <c r="L5" s="15">
        <f>C5+K5+P5</f>
        <v>33421.32</v>
      </c>
      <c r="M5" s="15">
        <f t="shared" ref="M5:M12" si="4">L5/B5</f>
        <v>7147.4165953806669</v>
      </c>
      <c r="N5" s="19">
        <f t="shared" ref="N5:N12" si="5">G5+K5/(F5*B5*$M$29)</f>
        <v>1.577673119250204</v>
      </c>
      <c r="O5" s="14">
        <f>C5</f>
        <v>30494.799999999999</v>
      </c>
      <c r="P5" s="17">
        <v>2926.52</v>
      </c>
      <c r="Q5" s="20">
        <f t="shared" ref="Q5:Q12" si="6">(O5+P5+ K5)/B5</f>
        <v>7147.4165953806669</v>
      </c>
      <c r="R5" s="21" t="s">
        <v>6</v>
      </c>
      <c r="S5" s="22"/>
      <c r="T5" s="23" t="s">
        <v>6</v>
      </c>
      <c r="U5" s="22">
        <f t="shared" ref="U5:U12" si="7">(T$29-K$29)*S5/S$29</f>
        <v>0</v>
      </c>
      <c r="V5" s="19">
        <f t="shared" ref="V5:V12" si="8">K5+U5</f>
        <v>0</v>
      </c>
      <c r="W5" s="18">
        <f t="shared" ref="W5:W12" si="9">G5+V5/(B5*F5*Q$29)</f>
        <v>1.577673119250204</v>
      </c>
      <c r="Z5" s="13" t="s">
        <v>25</v>
      </c>
    </row>
    <row r="6" spans="1:26" s="24" customFormat="1">
      <c r="A6" s="13" t="s">
        <v>26</v>
      </c>
      <c r="B6" s="51">
        <v>3.0150000000000001</v>
      </c>
      <c r="C6" s="14">
        <v>4421</v>
      </c>
      <c r="D6" s="15">
        <f t="shared" si="0"/>
        <v>1466.3349917081259</v>
      </c>
      <c r="E6" s="16">
        <f t="shared" si="1"/>
        <v>0.50726508977031781</v>
      </c>
      <c r="F6" s="17">
        <v>1.17</v>
      </c>
      <c r="G6" s="18">
        <f t="shared" si="2"/>
        <v>0.43355990578659642</v>
      </c>
      <c r="H6" s="17"/>
      <c r="I6" s="15">
        <f t="shared" ref="I6:I12" si="10">$D$29*($H$29-G6)*F6*B6</f>
        <v>4883.7406970921911</v>
      </c>
      <c r="J6" s="17">
        <v>0.1</v>
      </c>
      <c r="K6" s="15">
        <f>I6*J6</f>
        <v>488.37406970921916</v>
      </c>
      <c r="L6" s="15">
        <f t="shared" ref="L6:L12" si="11">C6+K6+P6</f>
        <v>6796.3410697092186</v>
      </c>
      <c r="M6" s="15">
        <f t="shared" si="4"/>
        <v>2254.1761425237873</v>
      </c>
      <c r="N6" s="19">
        <f t="shared" si="5"/>
        <v>0.47161611975144047</v>
      </c>
      <c r="O6" s="14">
        <f t="shared" ref="O6:O12" si="12">C6</f>
        <v>4421</v>
      </c>
      <c r="P6" s="17">
        <v>1886.9670000000001</v>
      </c>
      <c r="Q6" s="20">
        <f t="shared" si="6"/>
        <v>2254.1761425237873</v>
      </c>
      <c r="R6" s="21" t="s">
        <v>6</v>
      </c>
      <c r="S6" s="22">
        <f t="shared" ref="S6:S12" si="13">Q$29*(R$29-N6)*F6*B6</f>
        <v>6554.4581166560465</v>
      </c>
      <c r="T6" s="23" t="s">
        <v>6</v>
      </c>
      <c r="U6" s="22">
        <f t="shared" si="7"/>
        <v>486.97888251877782</v>
      </c>
      <c r="V6" s="19">
        <f t="shared" si="8"/>
        <v>975.35295222799698</v>
      </c>
      <c r="W6" s="18">
        <f t="shared" si="9"/>
        <v>0.5121874243911464</v>
      </c>
      <c r="X6" s="41"/>
      <c r="Y6" s="56"/>
      <c r="Z6" s="13" t="s">
        <v>26</v>
      </c>
    </row>
    <row r="7" spans="1:26" s="24" customFormat="1">
      <c r="A7" s="13" t="s">
        <v>27</v>
      </c>
      <c r="B7" s="51">
        <v>0.84</v>
      </c>
      <c r="C7" s="14">
        <v>1456.8</v>
      </c>
      <c r="D7" s="15">
        <f t="shared" si="0"/>
        <v>1734.2857142857142</v>
      </c>
      <c r="E7" s="16">
        <f t="shared" si="1"/>
        <v>0.59996017521188327</v>
      </c>
      <c r="F7" s="17">
        <v>2.4300000000000002</v>
      </c>
      <c r="G7" s="18">
        <f t="shared" si="2"/>
        <v>0.24689719144521943</v>
      </c>
      <c r="H7" s="17">
        <v>0.247</v>
      </c>
      <c r="I7" s="15">
        <f t="shared" si="10"/>
        <v>3927.3438706480651</v>
      </c>
      <c r="J7" s="17">
        <v>0.1</v>
      </c>
      <c r="K7" s="15">
        <f t="shared" si="3"/>
        <v>392.73438706480653</v>
      </c>
      <c r="L7" s="15">
        <f t="shared" si="11"/>
        <v>2375.2563870648064</v>
      </c>
      <c r="M7" s="15">
        <f t="shared" si="4"/>
        <v>2827.6861750771504</v>
      </c>
      <c r="N7" s="19">
        <f t="shared" si="5"/>
        <v>0.29978548207698119</v>
      </c>
      <c r="O7" s="14">
        <f t="shared" si="12"/>
        <v>1456.8</v>
      </c>
      <c r="P7" s="17">
        <v>525.72199999999998</v>
      </c>
      <c r="Q7" s="20">
        <f t="shared" si="6"/>
        <v>2827.6861750771504</v>
      </c>
      <c r="R7" s="21" t="s">
        <v>6</v>
      </c>
      <c r="S7" s="22">
        <f t="shared" si="13"/>
        <v>5026.095371914379</v>
      </c>
      <c r="T7" s="23" t="s">
        <v>6</v>
      </c>
      <c r="U7" s="22">
        <f t="shared" si="7"/>
        <v>373.42557753597839</v>
      </c>
      <c r="V7" s="19">
        <f t="shared" si="8"/>
        <v>766.15996460078486</v>
      </c>
      <c r="W7" s="18">
        <f t="shared" si="9"/>
        <v>0.35363538293729979</v>
      </c>
      <c r="X7" s="41"/>
      <c r="Y7" s="56"/>
      <c r="Z7" s="13" t="s">
        <v>27</v>
      </c>
    </row>
    <row r="8" spans="1:26" s="24" customFormat="1">
      <c r="A8" s="13" t="s">
        <v>28</v>
      </c>
      <c r="B8" s="51">
        <v>7.726</v>
      </c>
      <c r="C8" s="14">
        <v>19730.3</v>
      </c>
      <c r="D8" s="15">
        <f t="shared" si="0"/>
        <v>2553.7535594097849</v>
      </c>
      <c r="E8" s="16">
        <f t="shared" si="1"/>
        <v>0.88344753135586951</v>
      </c>
      <c r="F8" s="17">
        <v>0.95</v>
      </c>
      <c r="G8" s="18">
        <f t="shared" si="2"/>
        <v>0.92994476984828378</v>
      </c>
      <c r="H8" s="17"/>
      <c r="I8" s="15"/>
      <c r="J8" s="17">
        <v>0.1</v>
      </c>
      <c r="K8" s="15">
        <f t="shared" si="3"/>
        <v>0</v>
      </c>
      <c r="L8" s="15">
        <f t="shared" si="11"/>
        <v>24565.691999999999</v>
      </c>
      <c r="M8" s="15">
        <f t="shared" si="4"/>
        <v>3179.6132539477089</v>
      </c>
      <c r="N8" s="19">
        <f t="shared" si="5"/>
        <v>0.92994476984828378</v>
      </c>
      <c r="O8" s="14">
        <f t="shared" si="12"/>
        <v>19730.3</v>
      </c>
      <c r="P8" s="17">
        <v>4835.3919999999998</v>
      </c>
      <c r="Q8" s="20">
        <f t="shared" si="6"/>
        <v>3179.6132539477089</v>
      </c>
      <c r="R8" s="21" t="s">
        <v>6</v>
      </c>
      <c r="S8" s="22"/>
      <c r="T8" s="23" t="s">
        <v>6</v>
      </c>
      <c r="U8" s="22">
        <f t="shared" si="7"/>
        <v>0</v>
      </c>
      <c r="V8" s="19">
        <f t="shared" si="8"/>
        <v>0</v>
      </c>
      <c r="W8" s="18">
        <f t="shared" si="9"/>
        <v>0.92994476984828378</v>
      </c>
      <c r="X8" s="41"/>
      <c r="Y8" s="56"/>
      <c r="Z8" s="13" t="s">
        <v>28</v>
      </c>
    </row>
    <row r="9" spans="1:26" s="24" customFormat="1">
      <c r="A9" s="13" t="s">
        <v>29</v>
      </c>
      <c r="B9" s="51">
        <v>1.3879999999999999</v>
      </c>
      <c r="C9" s="14">
        <v>2125.8000000000002</v>
      </c>
      <c r="D9" s="15">
        <f t="shared" si="0"/>
        <v>1531.5561959654181</v>
      </c>
      <c r="E9" s="16">
        <f t="shared" si="1"/>
        <v>0.52982776488861649</v>
      </c>
      <c r="F9" s="17">
        <v>2.0499999999999998</v>
      </c>
      <c r="G9" s="18">
        <f t="shared" si="2"/>
        <v>0.25845256823834956</v>
      </c>
      <c r="H9" s="17"/>
      <c r="I9" s="15">
        <f t="shared" si="10"/>
        <v>5379.6100379884374</v>
      </c>
      <c r="J9" s="17">
        <v>0.1</v>
      </c>
      <c r="K9" s="15">
        <f t="shared" si="3"/>
        <v>537.96100379884376</v>
      </c>
      <c r="L9" s="15">
        <f t="shared" si="11"/>
        <v>3532.4540037988436</v>
      </c>
      <c r="M9" s="15">
        <f t="shared" si="4"/>
        <v>2544.9956799703486</v>
      </c>
      <c r="N9" s="19">
        <f t="shared" si="5"/>
        <v>0.31042267745870539</v>
      </c>
      <c r="O9" s="14">
        <f t="shared" si="12"/>
        <v>2125.8000000000002</v>
      </c>
      <c r="P9" s="17">
        <v>868.69299999999998</v>
      </c>
      <c r="Q9" s="20">
        <f t="shared" si="6"/>
        <v>2544.9956799703491</v>
      </c>
      <c r="R9" s="21" t="s">
        <v>6</v>
      </c>
      <c r="S9" s="22">
        <f t="shared" si="13"/>
        <v>6899.8611710904961</v>
      </c>
      <c r="T9" s="23" t="s">
        <v>6</v>
      </c>
      <c r="U9" s="22">
        <f t="shared" si="7"/>
        <v>512.64141487055599</v>
      </c>
      <c r="V9" s="19">
        <f t="shared" si="8"/>
        <v>1050.6024186693999</v>
      </c>
      <c r="W9" s="18">
        <f t="shared" si="9"/>
        <v>0.36345056529326031</v>
      </c>
      <c r="X9" s="41"/>
      <c r="Y9" s="56"/>
      <c r="Z9" s="13" t="s">
        <v>29</v>
      </c>
    </row>
    <row r="10" spans="1:26" s="24" customFormat="1">
      <c r="A10" s="13" t="s">
        <v>30</v>
      </c>
      <c r="B10" s="51">
        <v>1.593</v>
      </c>
      <c r="C10" s="14">
        <v>3187.8</v>
      </c>
      <c r="D10" s="15">
        <f t="shared" si="0"/>
        <v>2001.129943502825</v>
      </c>
      <c r="E10" s="16">
        <f t="shared" si="1"/>
        <v>0.69227247946292481</v>
      </c>
      <c r="F10" s="17">
        <v>1.91</v>
      </c>
      <c r="G10" s="18">
        <f t="shared" si="2"/>
        <v>0.36244632432613866</v>
      </c>
      <c r="H10" s="17"/>
      <c r="I10" s="15">
        <f t="shared" si="10"/>
        <v>4837.8504336419355</v>
      </c>
      <c r="J10" s="17">
        <v>0.1</v>
      </c>
      <c r="K10" s="15">
        <f t="shared" si="3"/>
        <v>483.7850433641936</v>
      </c>
      <c r="L10" s="15">
        <f t="shared" si="11"/>
        <v>4668.5800433641934</v>
      </c>
      <c r="M10" s="15">
        <f t="shared" si="4"/>
        <v>2930.6842707873157</v>
      </c>
      <c r="N10" s="19">
        <f t="shared" si="5"/>
        <v>0.4061531691414032</v>
      </c>
      <c r="O10" s="14">
        <f t="shared" si="12"/>
        <v>3187.8</v>
      </c>
      <c r="P10" s="17">
        <v>996.995</v>
      </c>
      <c r="Q10" s="20">
        <f t="shared" si="6"/>
        <v>2930.6842707873157</v>
      </c>
      <c r="R10" s="21" t="s">
        <v>6</v>
      </c>
      <c r="S10" s="22">
        <f t="shared" si="13"/>
        <v>6353.8599906050849</v>
      </c>
      <c r="T10" s="23" t="s">
        <v>6</v>
      </c>
      <c r="U10" s="22">
        <f t="shared" si="7"/>
        <v>472.07497291694244</v>
      </c>
      <c r="V10" s="19">
        <f t="shared" si="8"/>
        <v>955.86001628113604</v>
      </c>
      <c r="W10" s="18">
        <f t="shared" si="9"/>
        <v>0.45178326946693692</v>
      </c>
      <c r="X10" s="41"/>
      <c r="Y10" s="56"/>
      <c r="Z10" s="13" t="s">
        <v>30</v>
      </c>
    </row>
    <row r="11" spans="1:26" s="24" customFormat="1">
      <c r="A11" s="13" t="s">
        <v>31</v>
      </c>
      <c r="B11" s="51">
        <v>1.3839999999999999</v>
      </c>
      <c r="C11" s="14">
        <v>2335</v>
      </c>
      <c r="D11" s="15">
        <f t="shared" si="0"/>
        <v>1687.1387283236995</v>
      </c>
      <c r="E11" s="16">
        <f t="shared" si="1"/>
        <v>0.58365010950270879</v>
      </c>
      <c r="F11" s="17">
        <v>1.73</v>
      </c>
      <c r="G11" s="18">
        <f t="shared" si="2"/>
        <v>0.33737000549289525</v>
      </c>
      <c r="H11" s="17"/>
      <c r="I11" s="15">
        <f t="shared" si="10"/>
        <v>3980.5807134872011</v>
      </c>
      <c r="J11" s="17">
        <v>0.1</v>
      </c>
      <c r="K11" s="15">
        <f t="shared" si="3"/>
        <v>398.05807134872015</v>
      </c>
      <c r="L11" s="15">
        <f t="shared" si="11"/>
        <v>3599.2480713487203</v>
      </c>
      <c r="M11" s="15">
        <f t="shared" si="4"/>
        <v>2600.6127683155496</v>
      </c>
      <c r="N11" s="19">
        <f t="shared" si="5"/>
        <v>0.38306939544375945</v>
      </c>
      <c r="O11" s="14">
        <f t="shared" si="12"/>
        <v>2335</v>
      </c>
      <c r="P11" s="17">
        <v>866.19</v>
      </c>
      <c r="Q11" s="20">
        <f t="shared" si="6"/>
        <v>2600.6127683155496</v>
      </c>
      <c r="R11" s="21" t="s">
        <v>6</v>
      </c>
      <c r="S11" s="22">
        <f t="shared" si="13"/>
        <v>5194.3661891784877</v>
      </c>
      <c r="T11" s="23" t="s">
        <v>6</v>
      </c>
      <c r="U11" s="22">
        <f t="shared" si="7"/>
        <v>385.92765369442725</v>
      </c>
      <c r="V11" s="19">
        <f t="shared" si="8"/>
        <v>783.98572504314734</v>
      </c>
      <c r="W11" s="18">
        <f t="shared" si="9"/>
        <v>0.43048334592737569</v>
      </c>
      <c r="X11" s="41"/>
      <c r="Y11" s="56"/>
      <c r="Z11" s="13" t="s">
        <v>31</v>
      </c>
    </row>
    <row r="12" spans="1:26" s="24" customFormat="1">
      <c r="A12" s="13" t="s">
        <v>32</v>
      </c>
      <c r="B12" s="51">
        <v>2.3849999999999998</v>
      </c>
      <c r="C12" s="14">
        <v>2754.1</v>
      </c>
      <c r="D12" s="15">
        <f t="shared" si="0"/>
        <v>1154.7589098532496</v>
      </c>
      <c r="E12" s="16">
        <f t="shared" si="1"/>
        <v>0.39947821294738656</v>
      </c>
      <c r="F12" s="17">
        <v>1.22</v>
      </c>
      <c r="G12" s="18">
        <f t="shared" si="2"/>
        <v>0.32744115815359554</v>
      </c>
      <c r="H12" s="17"/>
      <c r="I12" s="15">
        <f t="shared" si="10"/>
        <v>4920.916372929978</v>
      </c>
      <c r="J12" s="17">
        <v>0.1</v>
      </c>
      <c r="K12" s="15">
        <f t="shared" si="3"/>
        <v>492.0916372929978</v>
      </c>
      <c r="L12" s="15">
        <f t="shared" si="11"/>
        <v>4738.8676372929976</v>
      </c>
      <c r="M12" s="15">
        <f t="shared" si="4"/>
        <v>1986.9465984457015</v>
      </c>
      <c r="N12" s="19">
        <f t="shared" si="5"/>
        <v>0.37392948672817056</v>
      </c>
      <c r="O12" s="14">
        <f t="shared" si="12"/>
        <v>2754.1</v>
      </c>
      <c r="P12" s="17">
        <v>1492.6759999999999</v>
      </c>
      <c r="Q12" s="20">
        <f t="shared" si="6"/>
        <v>1986.9465984457015</v>
      </c>
      <c r="R12" s="21" t="s">
        <v>6</v>
      </c>
      <c r="S12" s="22">
        <f t="shared" si="13"/>
        <v>6405.9791154209488</v>
      </c>
      <c r="T12" s="23" t="s">
        <v>6</v>
      </c>
      <c r="U12" s="22">
        <f t="shared" si="7"/>
        <v>475.94728588453751</v>
      </c>
      <c r="V12" s="19">
        <f t="shared" si="8"/>
        <v>968.03892317753525</v>
      </c>
      <c r="W12" s="18">
        <f t="shared" si="9"/>
        <v>0.42204974406701423</v>
      </c>
      <c r="X12" s="41"/>
      <c r="Y12" s="56"/>
      <c r="Z12" s="13" t="s">
        <v>32</v>
      </c>
    </row>
    <row r="13" spans="1:26" s="24" customFormat="1" hidden="1">
      <c r="A13" s="26"/>
      <c r="B13" s="27"/>
      <c r="C13" s="14"/>
      <c r="D13" s="15"/>
      <c r="E13" s="16"/>
      <c r="F13" s="17"/>
      <c r="G13" s="18"/>
      <c r="H13" s="17"/>
      <c r="I13" s="15"/>
      <c r="J13" s="17">
        <v>0.1</v>
      </c>
      <c r="K13" s="15"/>
      <c r="L13" s="15"/>
      <c r="M13" s="15"/>
      <c r="N13" s="19"/>
      <c r="O13" s="28"/>
      <c r="P13" s="17"/>
      <c r="Q13" s="20"/>
      <c r="R13" s="21"/>
      <c r="S13" s="22"/>
      <c r="T13" s="23"/>
      <c r="U13" s="22"/>
      <c r="V13" s="19"/>
      <c r="W13" s="18"/>
      <c r="Y13" s="25"/>
      <c r="Z13" s="13" t="s">
        <v>32</v>
      </c>
    </row>
    <row r="14" spans="1:26" s="24" customFormat="1" hidden="1">
      <c r="A14" s="29"/>
      <c r="B14" s="27"/>
      <c r="C14" s="14"/>
      <c r="D14" s="15"/>
      <c r="E14" s="16"/>
      <c r="F14" s="17"/>
      <c r="G14" s="18"/>
      <c r="H14" s="17"/>
      <c r="I14" s="15"/>
      <c r="J14" s="17">
        <v>0.1</v>
      </c>
      <c r="K14" s="15"/>
      <c r="L14" s="15"/>
      <c r="M14" s="15"/>
      <c r="N14" s="19"/>
      <c r="O14" s="28"/>
      <c r="P14" s="17"/>
      <c r="Q14" s="20"/>
      <c r="R14" s="21"/>
      <c r="S14" s="22"/>
      <c r="T14" s="23"/>
      <c r="U14" s="22"/>
      <c r="V14" s="19"/>
      <c r="W14" s="18"/>
      <c r="Y14" s="25"/>
    </row>
    <row r="15" spans="1:26" s="24" customFormat="1" hidden="1">
      <c r="A15" s="29"/>
      <c r="B15" s="27"/>
      <c r="C15" s="14"/>
      <c r="D15" s="15"/>
      <c r="E15" s="16"/>
      <c r="F15" s="17"/>
      <c r="G15" s="18"/>
      <c r="H15" s="17"/>
      <c r="I15" s="15"/>
      <c r="J15" s="17">
        <v>0.1</v>
      </c>
      <c r="K15" s="15"/>
      <c r="L15" s="15"/>
      <c r="M15" s="15"/>
      <c r="N15" s="19"/>
      <c r="O15" s="28"/>
      <c r="P15" s="17"/>
      <c r="Q15" s="20"/>
      <c r="R15" s="21"/>
      <c r="S15" s="22"/>
      <c r="T15" s="23"/>
      <c r="U15" s="22"/>
      <c r="V15" s="19"/>
      <c r="W15" s="18"/>
      <c r="Y15" s="25"/>
    </row>
    <row r="16" spans="1:26" s="24" customFormat="1" hidden="1">
      <c r="A16" s="29"/>
      <c r="B16" s="27"/>
      <c r="C16" s="14"/>
      <c r="D16" s="15"/>
      <c r="E16" s="16"/>
      <c r="F16" s="17"/>
      <c r="G16" s="18"/>
      <c r="H16" s="17"/>
      <c r="I16" s="15"/>
      <c r="J16" s="17">
        <v>0.1</v>
      </c>
      <c r="K16" s="15"/>
      <c r="L16" s="15"/>
      <c r="M16" s="15"/>
      <c r="N16" s="19"/>
      <c r="O16" s="28"/>
      <c r="P16" s="17"/>
      <c r="Q16" s="20"/>
      <c r="R16" s="21"/>
      <c r="S16" s="22"/>
      <c r="T16" s="23"/>
      <c r="U16" s="22"/>
      <c r="V16" s="19"/>
      <c r="W16" s="18"/>
      <c r="Y16" s="25"/>
    </row>
    <row r="17" spans="1:25" s="24" customFormat="1" hidden="1">
      <c r="A17" s="29"/>
      <c r="B17" s="27"/>
      <c r="C17" s="14"/>
      <c r="D17" s="15"/>
      <c r="E17" s="16"/>
      <c r="F17" s="17"/>
      <c r="G17" s="18"/>
      <c r="H17" s="17"/>
      <c r="I17" s="15"/>
      <c r="J17" s="17">
        <v>0.1</v>
      </c>
      <c r="K17" s="15"/>
      <c r="L17" s="15"/>
      <c r="M17" s="15"/>
      <c r="N17" s="19"/>
      <c r="O17" s="28"/>
      <c r="P17" s="17"/>
      <c r="Q17" s="20"/>
      <c r="R17" s="21"/>
      <c r="S17" s="22"/>
      <c r="T17" s="23"/>
      <c r="U17" s="22"/>
      <c r="V17" s="19"/>
      <c r="W17" s="18"/>
      <c r="Y17" s="25"/>
    </row>
    <row r="18" spans="1:25" s="24" customFormat="1" hidden="1">
      <c r="A18" s="29"/>
      <c r="B18" s="27"/>
      <c r="C18" s="14"/>
      <c r="D18" s="15"/>
      <c r="E18" s="16"/>
      <c r="F18" s="17"/>
      <c r="G18" s="18"/>
      <c r="H18" s="17"/>
      <c r="I18" s="15"/>
      <c r="J18" s="17">
        <v>0.1</v>
      </c>
      <c r="K18" s="15"/>
      <c r="L18" s="15"/>
      <c r="M18" s="15"/>
      <c r="N18" s="19"/>
      <c r="O18" s="28"/>
      <c r="P18" s="17"/>
      <c r="Q18" s="20"/>
      <c r="R18" s="21"/>
      <c r="S18" s="22"/>
      <c r="T18" s="23"/>
      <c r="U18" s="22"/>
      <c r="V18" s="19"/>
      <c r="W18" s="18"/>
      <c r="Y18" s="25"/>
    </row>
    <row r="19" spans="1:25" s="24" customFormat="1" hidden="1">
      <c r="A19" s="29"/>
      <c r="B19" s="27"/>
      <c r="C19" s="14"/>
      <c r="D19" s="15"/>
      <c r="E19" s="16"/>
      <c r="F19" s="17"/>
      <c r="G19" s="18"/>
      <c r="H19" s="17"/>
      <c r="I19" s="15"/>
      <c r="J19" s="17">
        <v>0.1</v>
      </c>
      <c r="K19" s="15"/>
      <c r="L19" s="15"/>
      <c r="M19" s="15"/>
      <c r="N19" s="19"/>
      <c r="O19" s="28"/>
      <c r="P19" s="17"/>
      <c r="Q19" s="20"/>
      <c r="R19" s="21"/>
      <c r="S19" s="22"/>
      <c r="T19" s="23"/>
      <c r="U19" s="22"/>
      <c r="V19" s="19"/>
      <c r="W19" s="18"/>
      <c r="Y19" s="25"/>
    </row>
    <row r="20" spans="1:25" s="24" customFormat="1" hidden="1">
      <c r="A20" s="29"/>
      <c r="B20" s="27"/>
      <c r="C20" s="14"/>
      <c r="D20" s="15"/>
      <c r="E20" s="16"/>
      <c r="F20" s="17"/>
      <c r="G20" s="18"/>
      <c r="H20" s="17"/>
      <c r="I20" s="15"/>
      <c r="J20" s="17">
        <v>0.1</v>
      </c>
      <c r="K20" s="15"/>
      <c r="L20" s="15"/>
      <c r="M20" s="15"/>
      <c r="N20" s="19"/>
      <c r="O20" s="28"/>
      <c r="P20" s="17"/>
      <c r="Q20" s="20"/>
      <c r="R20" s="21"/>
      <c r="S20" s="22"/>
      <c r="T20" s="23"/>
      <c r="U20" s="22"/>
      <c r="V20" s="19"/>
      <c r="W20" s="18"/>
      <c r="Y20" s="25"/>
    </row>
    <row r="21" spans="1:25" s="24" customFormat="1" hidden="1">
      <c r="A21" s="29"/>
      <c r="B21" s="27"/>
      <c r="C21" s="14"/>
      <c r="D21" s="15"/>
      <c r="E21" s="16"/>
      <c r="F21" s="17"/>
      <c r="G21" s="18"/>
      <c r="H21" s="17"/>
      <c r="I21" s="15"/>
      <c r="J21" s="17">
        <v>0.1</v>
      </c>
      <c r="K21" s="15"/>
      <c r="L21" s="15"/>
      <c r="M21" s="15"/>
      <c r="N21" s="19"/>
      <c r="O21" s="28"/>
      <c r="P21" s="17"/>
      <c r="Q21" s="20"/>
      <c r="R21" s="21"/>
      <c r="S21" s="22"/>
      <c r="T21" s="23"/>
      <c r="U21" s="22"/>
      <c r="V21" s="19"/>
      <c r="W21" s="18"/>
      <c r="Y21" s="25"/>
    </row>
    <row r="22" spans="1:25" s="24" customFormat="1" hidden="1">
      <c r="A22" s="30"/>
      <c r="B22" s="27"/>
      <c r="C22" s="14"/>
      <c r="D22" s="15"/>
      <c r="E22" s="16"/>
      <c r="F22" s="17"/>
      <c r="G22" s="18"/>
      <c r="H22" s="17"/>
      <c r="I22" s="15"/>
      <c r="J22" s="17">
        <v>0.1</v>
      </c>
      <c r="K22" s="15"/>
      <c r="L22" s="15"/>
      <c r="M22" s="15"/>
      <c r="N22" s="19"/>
      <c r="O22" s="28"/>
      <c r="P22" s="17"/>
      <c r="Q22" s="20"/>
      <c r="R22" s="21"/>
      <c r="S22" s="22"/>
      <c r="T22" s="23"/>
      <c r="U22" s="22"/>
      <c r="V22" s="19"/>
      <c r="W22" s="18"/>
      <c r="Y22" s="25"/>
    </row>
    <row r="23" spans="1:25" s="24" customFormat="1" hidden="1">
      <c r="A23" s="30"/>
      <c r="B23" s="27"/>
      <c r="C23" s="14"/>
      <c r="D23" s="15"/>
      <c r="E23" s="16"/>
      <c r="F23" s="17"/>
      <c r="G23" s="18"/>
      <c r="H23" s="17"/>
      <c r="I23" s="15"/>
      <c r="J23" s="17">
        <v>0.1</v>
      </c>
      <c r="K23" s="15"/>
      <c r="L23" s="15"/>
      <c r="M23" s="15"/>
      <c r="N23" s="19"/>
      <c r="O23" s="28"/>
      <c r="P23" s="17"/>
      <c r="Q23" s="20"/>
      <c r="R23" s="21"/>
      <c r="S23" s="22"/>
      <c r="T23" s="23"/>
      <c r="U23" s="22"/>
      <c r="V23" s="19"/>
      <c r="W23" s="18"/>
      <c r="Y23" s="25"/>
    </row>
    <row r="24" spans="1:25" s="24" customFormat="1" hidden="1">
      <c r="A24" s="30"/>
      <c r="B24" s="27"/>
      <c r="C24" s="14"/>
      <c r="D24" s="15"/>
      <c r="E24" s="16"/>
      <c r="F24" s="17"/>
      <c r="G24" s="18"/>
      <c r="H24" s="17"/>
      <c r="I24" s="15"/>
      <c r="J24" s="17">
        <v>0.1</v>
      </c>
      <c r="K24" s="15"/>
      <c r="L24" s="15"/>
      <c r="M24" s="15"/>
      <c r="N24" s="19"/>
      <c r="O24" s="28"/>
      <c r="P24" s="17"/>
      <c r="Q24" s="20"/>
      <c r="R24" s="21"/>
      <c r="S24" s="22"/>
      <c r="T24" s="23"/>
      <c r="U24" s="22"/>
      <c r="V24" s="19"/>
      <c r="W24" s="18"/>
      <c r="Y24" s="25"/>
    </row>
    <row r="25" spans="1:25" s="24" customFormat="1" hidden="1">
      <c r="A25" s="30"/>
      <c r="B25" s="27"/>
      <c r="C25" s="14"/>
      <c r="D25" s="15"/>
      <c r="E25" s="16"/>
      <c r="F25" s="17"/>
      <c r="G25" s="18"/>
      <c r="H25" s="17"/>
      <c r="I25" s="15"/>
      <c r="J25" s="17">
        <v>0.1</v>
      </c>
      <c r="K25" s="15"/>
      <c r="L25" s="15"/>
      <c r="M25" s="15"/>
      <c r="N25" s="19"/>
      <c r="O25" s="28"/>
      <c r="P25" s="17"/>
      <c r="Q25" s="20"/>
      <c r="R25" s="21"/>
      <c r="S25" s="22"/>
      <c r="T25" s="23"/>
      <c r="U25" s="22"/>
      <c r="V25" s="19"/>
      <c r="W25" s="18"/>
      <c r="Y25" s="25"/>
    </row>
    <row r="26" spans="1:25" s="24" customFormat="1" hidden="1">
      <c r="A26" s="30"/>
      <c r="B26" s="27"/>
      <c r="C26" s="14"/>
      <c r="D26" s="15"/>
      <c r="E26" s="16"/>
      <c r="F26" s="17"/>
      <c r="G26" s="18"/>
      <c r="H26" s="17"/>
      <c r="I26" s="15"/>
      <c r="J26" s="17">
        <v>0.1</v>
      </c>
      <c r="K26" s="15"/>
      <c r="L26" s="15"/>
      <c r="M26" s="15"/>
      <c r="N26" s="19"/>
      <c r="O26" s="28"/>
      <c r="P26" s="17"/>
      <c r="Q26" s="20"/>
      <c r="R26" s="21"/>
      <c r="S26" s="22"/>
      <c r="T26" s="23"/>
      <c r="U26" s="22"/>
      <c r="V26" s="19"/>
      <c r="W26" s="18"/>
      <c r="Y26" s="25"/>
    </row>
    <row r="27" spans="1:25" s="24" customFormat="1" hidden="1">
      <c r="A27" s="30"/>
      <c r="B27" s="27"/>
      <c r="C27" s="14"/>
      <c r="D27" s="15"/>
      <c r="E27" s="16"/>
      <c r="F27" s="17"/>
      <c r="G27" s="18"/>
      <c r="H27" s="17"/>
      <c r="I27" s="15"/>
      <c r="J27" s="17">
        <v>0.1</v>
      </c>
      <c r="K27" s="15"/>
      <c r="L27" s="15"/>
      <c r="M27" s="15"/>
      <c r="N27" s="19"/>
      <c r="O27" s="28"/>
      <c r="P27" s="17"/>
      <c r="Q27" s="20"/>
      <c r="R27" s="21"/>
      <c r="S27" s="22"/>
      <c r="T27" s="23"/>
      <c r="U27" s="22"/>
      <c r="V27" s="19"/>
      <c r="W27" s="18"/>
      <c r="Y27" s="25"/>
    </row>
    <row r="28" spans="1:25" s="24" customFormat="1" hidden="1">
      <c r="A28" s="30"/>
      <c r="B28" s="27"/>
      <c r="C28" s="14"/>
      <c r="D28" s="15"/>
      <c r="E28" s="16"/>
      <c r="F28" s="17"/>
      <c r="G28" s="18"/>
      <c r="H28" s="17"/>
      <c r="I28" s="15"/>
      <c r="J28" s="17">
        <v>0.1</v>
      </c>
      <c r="K28" s="15"/>
      <c r="L28" s="15"/>
      <c r="M28" s="15"/>
      <c r="N28" s="19"/>
      <c r="O28" s="28"/>
      <c r="P28" s="17"/>
      <c r="Q28" s="20"/>
      <c r="R28" s="21"/>
      <c r="S28" s="22"/>
      <c r="T28" s="23"/>
      <c r="U28" s="22"/>
      <c r="V28" s="19"/>
      <c r="W28" s="18"/>
      <c r="Y28" s="25"/>
    </row>
    <row r="29" spans="1:25" s="41" customFormat="1">
      <c r="A29" s="31" t="s">
        <v>19</v>
      </c>
      <c r="B29" s="32">
        <f>SUM(B5:B28)</f>
        <v>23.007000000000005</v>
      </c>
      <c r="C29" s="33">
        <f>SUM(C5:C28)</f>
        <v>66505.60000000002</v>
      </c>
      <c r="D29" s="33">
        <f t="shared" ref="D29" si="14">C29/B29</f>
        <v>2890.668057547703</v>
      </c>
      <c r="E29" s="34">
        <f>D29/D29</f>
        <v>1</v>
      </c>
      <c r="F29" s="32">
        <v>1.00021659538301</v>
      </c>
      <c r="G29" s="32">
        <f t="shared" ref="G29" si="15">E29/F29</f>
        <v>0.99978345152039083</v>
      </c>
      <c r="H29" s="32">
        <f>SUM(H5:H28)/2</f>
        <v>0.91250000000000009</v>
      </c>
      <c r="I29" s="33">
        <f>SUM(I5:I28)</f>
        <v>27930.042125787804</v>
      </c>
      <c r="J29" s="17">
        <v>0.1</v>
      </c>
      <c r="K29" s="33">
        <f>SUM(K5:K28)</f>
        <v>2793.0042125787809</v>
      </c>
      <c r="L29" s="33">
        <f>SUM(L5:L28)</f>
        <v>83697.759212578778</v>
      </c>
      <c r="M29" s="33">
        <f t="shared" ref="M29" si="16">L29/B29</f>
        <v>3637.9258144294677</v>
      </c>
      <c r="N29" s="35">
        <v>1</v>
      </c>
      <c r="O29" s="36">
        <f>SUM(O5:O28)</f>
        <v>66505.60000000002</v>
      </c>
      <c r="P29" s="37">
        <f>SUM(P5:P28)</f>
        <v>14399.154999999999</v>
      </c>
      <c r="Q29" s="36">
        <f>(O29+P29)/B29</f>
        <v>3516.5277958882079</v>
      </c>
      <c r="R29" s="38">
        <v>1</v>
      </c>
      <c r="S29" s="39">
        <f>SUM(S5:S28)</f>
        <v>36434.61995486544</v>
      </c>
      <c r="T29" s="40">
        <v>5500</v>
      </c>
      <c r="U29" s="39">
        <f>SUM(U5:U28)</f>
        <v>2706.9957874212191</v>
      </c>
      <c r="V29" s="35">
        <f>SUM(V5:V28)</f>
        <v>5500</v>
      </c>
      <c r="W29" s="36">
        <f>SUM(W5:W28)/8</f>
        <v>0.63015095264769017</v>
      </c>
      <c r="Y29" s="25"/>
    </row>
    <row r="30" spans="1:25" s="5" customFormat="1">
      <c r="B30" s="6"/>
      <c r="F30" s="6"/>
      <c r="G30" s="6"/>
      <c r="S30" s="42"/>
      <c r="T30" s="42"/>
      <c r="W30" s="6"/>
      <c r="X30" s="43"/>
      <c r="Y30" s="25"/>
    </row>
    <row r="31" spans="1:25" s="5" customFormat="1" ht="43.5" customHeight="1">
      <c r="A31" s="57" t="s">
        <v>35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O31" s="57" t="s">
        <v>36</v>
      </c>
      <c r="P31" s="57"/>
      <c r="Q31" s="57"/>
      <c r="R31" s="57"/>
      <c r="S31" s="57"/>
      <c r="T31" s="57"/>
      <c r="U31" s="57"/>
      <c r="V31" s="57"/>
      <c r="W31" s="57"/>
    </row>
    <row r="32" spans="1:25" s="5" customFormat="1" ht="54.75" customHeight="1" thickBot="1">
      <c r="B32" s="6"/>
      <c r="F32" s="6"/>
      <c r="G32" s="44"/>
      <c r="K32" s="45"/>
      <c r="W32" s="6"/>
      <c r="Y32" s="43"/>
    </row>
    <row r="33" spans="1:23" s="5" customFormat="1" ht="84.75" customHeight="1" thickBot="1">
      <c r="A33" s="46"/>
      <c r="B33" s="52" t="s">
        <v>20</v>
      </c>
      <c r="C33" s="52" t="s">
        <v>21</v>
      </c>
      <c r="F33" s="6"/>
      <c r="G33" s="44"/>
      <c r="H33" s="45"/>
      <c r="N33" s="45"/>
      <c r="O33" s="45"/>
      <c r="P33" s="45" t="s">
        <v>20</v>
      </c>
      <c r="Q33" s="47" t="s">
        <v>21</v>
      </c>
      <c r="R33" s="45"/>
      <c r="W33" s="45"/>
    </row>
    <row r="34" spans="1:23">
      <c r="A34" s="53"/>
      <c r="B34" s="54" t="s">
        <v>38</v>
      </c>
      <c r="C34" s="53" t="s">
        <v>39</v>
      </c>
      <c r="D34" s="53"/>
      <c r="G34" s="49"/>
      <c r="H34" s="50"/>
      <c r="N34" s="50"/>
      <c r="O34" s="50"/>
      <c r="P34" s="50"/>
      <c r="Q34" s="50"/>
      <c r="R34" s="50"/>
      <c r="W34" s="50"/>
    </row>
    <row r="35" spans="1:23">
      <c r="A35" s="13" t="s">
        <v>25</v>
      </c>
      <c r="B35" s="51">
        <v>4.5140000000000002</v>
      </c>
      <c r="C35" s="51">
        <v>4.6630000000000003</v>
      </c>
      <c r="D35" s="55">
        <f>C35-B35</f>
        <v>0.14900000000000002</v>
      </c>
      <c r="W35" s="1"/>
    </row>
    <row r="36" spans="1:23">
      <c r="A36" s="13" t="s">
        <v>26</v>
      </c>
      <c r="B36" s="51">
        <v>3.1669999999999998</v>
      </c>
      <c r="C36" s="51">
        <v>3.0289999999999999</v>
      </c>
      <c r="D36" s="55">
        <f t="shared" ref="D36:D43" si="17">C36-B36</f>
        <v>-0.1379999999999999</v>
      </c>
    </row>
    <row r="37" spans="1:23">
      <c r="A37" s="13" t="s">
        <v>27</v>
      </c>
      <c r="B37" s="51">
        <v>0.89100000000000001</v>
      </c>
      <c r="C37" s="51">
        <v>0.83899999999999997</v>
      </c>
      <c r="D37" s="55">
        <f t="shared" si="17"/>
        <v>-5.2000000000000046E-2</v>
      </c>
    </row>
    <row r="38" spans="1:23">
      <c r="A38" s="13" t="s">
        <v>28</v>
      </c>
      <c r="B38" s="51">
        <v>8.1349999999999998</v>
      </c>
      <c r="C38" s="51">
        <v>7.6660000000000004</v>
      </c>
      <c r="D38" s="55">
        <f t="shared" si="17"/>
        <v>-0.46899999999999942</v>
      </c>
    </row>
    <row r="39" spans="1:23">
      <c r="A39" s="13" t="s">
        <v>29</v>
      </c>
      <c r="B39" s="51">
        <v>1.462</v>
      </c>
      <c r="C39" s="51">
        <v>1.397</v>
      </c>
      <c r="D39" s="55">
        <f t="shared" si="17"/>
        <v>-6.4999999999999947E-2</v>
      </c>
    </row>
    <row r="40" spans="1:23">
      <c r="A40" s="13" t="s">
        <v>30</v>
      </c>
      <c r="B40" s="51">
        <v>1.647</v>
      </c>
      <c r="C40" s="51">
        <v>1.6120000000000001</v>
      </c>
      <c r="D40" s="55">
        <f t="shared" si="17"/>
        <v>-3.499999999999992E-2</v>
      </c>
    </row>
    <row r="41" spans="1:23">
      <c r="A41" s="13" t="s">
        <v>31</v>
      </c>
      <c r="B41" s="51">
        <v>1.4810000000000001</v>
      </c>
      <c r="C41" s="51">
        <v>1.389</v>
      </c>
      <c r="D41" s="55">
        <f t="shared" si="17"/>
        <v>-9.2000000000000082E-2</v>
      </c>
    </row>
    <row r="42" spans="1:23">
      <c r="A42" s="13" t="s">
        <v>32</v>
      </c>
      <c r="B42" s="51">
        <v>2.3330000000000002</v>
      </c>
      <c r="C42" s="51">
        <v>2.4049999999999998</v>
      </c>
      <c r="D42" s="55">
        <f t="shared" si="17"/>
        <v>7.199999999999962E-2</v>
      </c>
    </row>
    <row r="43" spans="1:23">
      <c r="A43" s="31" t="s">
        <v>19</v>
      </c>
      <c r="B43" s="32">
        <f>SUM(B35:B42)</f>
        <v>23.630000000000003</v>
      </c>
      <c r="C43" s="55">
        <f>SUM(C35:C42)</f>
        <v>23.000000000000004</v>
      </c>
      <c r="D43" s="55">
        <f t="shared" si="17"/>
        <v>-0.62999999999999901</v>
      </c>
    </row>
  </sheetData>
  <mergeCells count="2">
    <mergeCell ref="A31:K31"/>
    <mergeCell ref="O31:W31"/>
  </mergeCells>
  <pageMargins left="0.70866141732283472" right="0.70866141732283472" top="0.74803149606299213" bottom="0.74803149606299213" header="0.31496062992125984" footer="0.31496062992125984"/>
  <pageSetup paperSize="9" scale="61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3"/>
  <sheetViews>
    <sheetView view="pageBreakPreview" zoomScale="90" zoomScaleNormal="80" zoomScaleSheetLayoutView="90" workbookViewId="0">
      <pane xSplit="1" ySplit="4" topLeftCell="N5" activePane="bottomRight" state="frozen"/>
      <selection activeCell="X29" sqref="X29"/>
      <selection pane="topRight" activeCell="X29" sqref="X29"/>
      <selection pane="bottomLeft" activeCell="X29" sqref="X29"/>
      <selection pane="bottomRight" activeCell="X1" sqref="X1:Y1048576"/>
    </sheetView>
  </sheetViews>
  <sheetFormatPr defaultColWidth="19.5546875" defaultRowHeight="15.6"/>
  <cols>
    <col min="1" max="1" width="28.33203125" style="1" customWidth="1"/>
    <col min="2" max="2" width="15.44140625" style="48" customWidth="1"/>
    <col min="3" max="5" width="15.44140625" style="1" customWidth="1"/>
    <col min="6" max="7" width="15.44140625" style="48" customWidth="1"/>
    <col min="8" max="17" width="15.44140625" style="1" customWidth="1"/>
    <col min="18" max="18" width="11.6640625" style="1" customWidth="1"/>
    <col min="19" max="19" width="15.44140625" style="1" customWidth="1"/>
    <col min="20" max="20" width="14.6640625" style="1" customWidth="1"/>
    <col min="21" max="22" width="15.44140625" style="1" customWidth="1"/>
    <col min="23" max="23" width="15.44140625" style="48" customWidth="1"/>
    <col min="24" max="16384" width="19.5546875" style="1"/>
  </cols>
  <sheetData>
    <row r="1" spans="1:24">
      <c r="A1" s="1" t="s">
        <v>33</v>
      </c>
      <c r="B1" s="2" t="s">
        <v>43</v>
      </c>
      <c r="C1" s="3"/>
      <c r="D1" s="3"/>
      <c r="E1" s="3"/>
      <c r="F1" s="4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4" s="5" customFormat="1">
      <c r="B2" s="6"/>
      <c r="F2" s="6"/>
      <c r="G2" s="6"/>
      <c r="W2" s="6"/>
    </row>
    <row r="3" spans="1:24" s="9" customFormat="1" ht="234" customHeight="1">
      <c r="A3" s="7" t="s">
        <v>0</v>
      </c>
      <c r="B3" s="8" t="s">
        <v>37</v>
      </c>
      <c r="C3" s="7" t="s">
        <v>22</v>
      </c>
      <c r="D3" s="7" t="s">
        <v>1</v>
      </c>
      <c r="E3" s="7" t="s">
        <v>7</v>
      </c>
      <c r="F3" s="8" t="s">
        <v>2</v>
      </c>
      <c r="G3" s="8" t="s">
        <v>3</v>
      </c>
      <c r="H3" s="7" t="s">
        <v>8</v>
      </c>
      <c r="I3" s="7" t="s">
        <v>4</v>
      </c>
      <c r="J3" s="7" t="s">
        <v>34</v>
      </c>
      <c r="K3" s="7" t="s">
        <v>5</v>
      </c>
      <c r="L3" s="7" t="s">
        <v>24</v>
      </c>
      <c r="M3" s="7" t="s">
        <v>9</v>
      </c>
      <c r="N3" s="8" t="s">
        <v>10</v>
      </c>
      <c r="O3" s="7" t="s">
        <v>23</v>
      </c>
      <c r="P3" s="7" t="s">
        <v>11</v>
      </c>
      <c r="Q3" s="7" t="s">
        <v>12</v>
      </c>
      <c r="R3" s="7" t="s">
        <v>14</v>
      </c>
      <c r="S3" s="7" t="s">
        <v>13</v>
      </c>
      <c r="T3" s="7" t="s">
        <v>15</v>
      </c>
      <c r="U3" s="7" t="s">
        <v>16</v>
      </c>
      <c r="V3" s="7" t="s">
        <v>17</v>
      </c>
      <c r="W3" s="8" t="s">
        <v>18</v>
      </c>
    </row>
    <row r="4" spans="1:24" s="12" customFormat="1">
      <c r="A4" s="10">
        <v>1</v>
      </c>
      <c r="B4" s="11">
        <v>2</v>
      </c>
      <c r="C4" s="10">
        <v>3</v>
      </c>
      <c r="D4" s="10">
        <v>4</v>
      </c>
      <c r="E4" s="10">
        <v>5</v>
      </c>
      <c r="F4" s="11">
        <v>6</v>
      </c>
      <c r="G4" s="11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0">
        <v>17</v>
      </c>
      <c r="R4" s="10">
        <v>18</v>
      </c>
      <c r="S4" s="10">
        <v>19</v>
      </c>
      <c r="T4" s="10">
        <v>20</v>
      </c>
      <c r="U4" s="10">
        <v>21</v>
      </c>
      <c r="V4" s="10">
        <v>22</v>
      </c>
      <c r="W4" s="11">
        <v>23</v>
      </c>
    </row>
    <row r="5" spans="1:24" s="24" customFormat="1">
      <c r="A5" s="13" t="s">
        <v>25</v>
      </c>
      <c r="B5" s="51">
        <v>4.6760000000000002</v>
      </c>
      <c r="C5" s="14">
        <v>30494.799999999999</v>
      </c>
      <c r="D5" s="15">
        <f t="shared" ref="D5:D12" si="0">C5/B5</f>
        <v>6521.556886227545</v>
      </c>
      <c r="E5" s="16">
        <f t="shared" ref="E5:E12" si="1">D5/D$29</f>
        <v>2.2560725605277918</v>
      </c>
      <c r="F5" s="17">
        <v>1.43</v>
      </c>
      <c r="G5" s="18">
        <f t="shared" ref="G5:G12" si="2">E5/F5</f>
        <v>1.577673119250204</v>
      </c>
      <c r="H5" s="17">
        <v>1.5780000000000001</v>
      </c>
      <c r="I5" s="15"/>
      <c r="J5" s="17">
        <v>0.1</v>
      </c>
      <c r="K5" s="15">
        <f t="shared" ref="K5:K12" si="3">I5*J5</f>
        <v>0</v>
      </c>
      <c r="L5" s="15">
        <f>C5+K5+P5</f>
        <v>33421.32</v>
      </c>
      <c r="M5" s="15">
        <f t="shared" ref="M5:M12" si="4">L5/B5</f>
        <v>7147.4165953806669</v>
      </c>
      <c r="N5" s="19">
        <f t="shared" ref="N5:N12" si="5">G5+K5/(F5*B5*$M$29)</f>
        <v>1.577673119250204</v>
      </c>
      <c r="O5" s="14">
        <f>C5</f>
        <v>30494.799999999999</v>
      </c>
      <c r="P5" s="17">
        <v>2926.52</v>
      </c>
      <c r="Q5" s="20">
        <f t="shared" ref="Q5:Q12" si="6">(O5+P5+ K5)/B5</f>
        <v>7147.4165953806669</v>
      </c>
      <c r="R5" s="21" t="s">
        <v>6</v>
      </c>
      <c r="S5" s="22"/>
      <c r="T5" s="23" t="s">
        <v>6</v>
      </c>
      <c r="U5" s="22">
        <f t="shared" ref="U5:U12" si="7">(T$29-K$29)*S5/S$29</f>
        <v>0</v>
      </c>
      <c r="V5" s="19">
        <f t="shared" ref="V5:V12" si="8">K5+U5</f>
        <v>0</v>
      </c>
      <c r="W5" s="18">
        <f t="shared" ref="W5:W12" si="9">G5+V5/(B5*F5*Q$29)</f>
        <v>1.577673119250204</v>
      </c>
      <c r="X5" s="13" t="s">
        <v>25</v>
      </c>
    </row>
    <row r="6" spans="1:24" s="24" customFormat="1">
      <c r="A6" s="13" t="s">
        <v>26</v>
      </c>
      <c r="B6" s="51">
        <v>3.0150000000000001</v>
      </c>
      <c r="C6" s="14">
        <v>4421</v>
      </c>
      <c r="D6" s="15">
        <f t="shared" si="0"/>
        <v>1466.3349917081259</v>
      </c>
      <c r="E6" s="16">
        <f t="shared" si="1"/>
        <v>0.50726508977031781</v>
      </c>
      <c r="F6" s="17">
        <v>1.17</v>
      </c>
      <c r="G6" s="18">
        <f t="shared" si="2"/>
        <v>0.43355990578659642</v>
      </c>
      <c r="H6" s="17"/>
      <c r="I6" s="15">
        <f t="shared" ref="I6:I12" si="10">$D$29*($H$29-G6)*F6*B6</f>
        <v>4883.7406970921911</v>
      </c>
      <c r="J6" s="17">
        <v>0.1</v>
      </c>
      <c r="K6" s="15">
        <f>I6*J6</f>
        <v>488.37406970921916</v>
      </c>
      <c r="L6" s="15">
        <f t="shared" ref="L6:L12" si="11">C6+K6+P6</f>
        <v>6796.3410697092186</v>
      </c>
      <c r="M6" s="15">
        <f t="shared" si="4"/>
        <v>2254.1761425237873</v>
      </c>
      <c r="N6" s="19">
        <f t="shared" si="5"/>
        <v>0.47161611975144047</v>
      </c>
      <c r="O6" s="14">
        <f t="shared" ref="O6:O12" si="12">C6</f>
        <v>4421</v>
      </c>
      <c r="P6" s="17">
        <v>1886.9670000000001</v>
      </c>
      <c r="Q6" s="20">
        <f t="shared" si="6"/>
        <v>2254.1761425237873</v>
      </c>
      <c r="R6" s="21" t="s">
        <v>6</v>
      </c>
      <c r="S6" s="22">
        <f t="shared" ref="S6:S12" si="13">Q$29*(R$29-N6)*F6*B6</f>
        <v>6554.4581166560465</v>
      </c>
      <c r="T6" s="23" t="s">
        <v>6</v>
      </c>
      <c r="U6" s="22">
        <f t="shared" si="7"/>
        <v>486.97888251877782</v>
      </c>
      <c r="V6" s="19">
        <f t="shared" si="8"/>
        <v>975.35295222799698</v>
      </c>
      <c r="W6" s="18">
        <f t="shared" si="9"/>
        <v>0.5121874243911464</v>
      </c>
      <c r="X6" s="13" t="s">
        <v>26</v>
      </c>
    </row>
    <row r="7" spans="1:24" s="24" customFormat="1">
      <c r="A7" s="13" t="s">
        <v>27</v>
      </c>
      <c r="B7" s="51">
        <v>0.84</v>
      </c>
      <c r="C7" s="14">
        <v>1456.8</v>
      </c>
      <c r="D7" s="15">
        <f t="shared" si="0"/>
        <v>1734.2857142857142</v>
      </c>
      <c r="E7" s="16">
        <f t="shared" si="1"/>
        <v>0.59996017521188327</v>
      </c>
      <c r="F7" s="17">
        <v>2.4300000000000002</v>
      </c>
      <c r="G7" s="18">
        <f t="shared" si="2"/>
        <v>0.24689719144521943</v>
      </c>
      <c r="H7" s="17">
        <v>0.247</v>
      </c>
      <c r="I7" s="15">
        <f t="shared" si="10"/>
        <v>3927.3438706480651</v>
      </c>
      <c r="J7" s="17">
        <v>0.1</v>
      </c>
      <c r="K7" s="15">
        <f t="shared" si="3"/>
        <v>392.73438706480653</v>
      </c>
      <c r="L7" s="15">
        <f t="shared" si="11"/>
        <v>2375.2563870648064</v>
      </c>
      <c r="M7" s="15">
        <f t="shared" si="4"/>
        <v>2827.6861750771504</v>
      </c>
      <c r="N7" s="19">
        <f t="shared" si="5"/>
        <v>0.29978548207698119</v>
      </c>
      <c r="O7" s="14">
        <f t="shared" si="12"/>
        <v>1456.8</v>
      </c>
      <c r="P7" s="17">
        <v>525.72199999999998</v>
      </c>
      <c r="Q7" s="20">
        <f t="shared" si="6"/>
        <v>2827.6861750771504</v>
      </c>
      <c r="R7" s="21" t="s">
        <v>6</v>
      </c>
      <c r="S7" s="22">
        <f t="shared" si="13"/>
        <v>5026.095371914379</v>
      </c>
      <c r="T7" s="23" t="s">
        <v>6</v>
      </c>
      <c r="U7" s="22">
        <f t="shared" si="7"/>
        <v>373.42557753597839</v>
      </c>
      <c r="V7" s="19">
        <f t="shared" si="8"/>
        <v>766.15996460078486</v>
      </c>
      <c r="W7" s="18">
        <f t="shared" si="9"/>
        <v>0.35363538293729979</v>
      </c>
      <c r="X7" s="13" t="s">
        <v>27</v>
      </c>
    </row>
    <row r="8" spans="1:24" s="24" customFormat="1">
      <c r="A8" s="13" t="s">
        <v>28</v>
      </c>
      <c r="B8" s="51">
        <v>7.726</v>
      </c>
      <c r="C8" s="14">
        <v>19730.3</v>
      </c>
      <c r="D8" s="15">
        <f t="shared" si="0"/>
        <v>2553.7535594097849</v>
      </c>
      <c r="E8" s="16">
        <f t="shared" si="1"/>
        <v>0.88344753135586951</v>
      </c>
      <c r="F8" s="17">
        <v>0.95</v>
      </c>
      <c r="G8" s="18">
        <f t="shared" si="2"/>
        <v>0.92994476984828378</v>
      </c>
      <c r="H8" s="17"/>
      <c r="I8" s="15"/>
      <c r="J8" s="17">
        <v>0.1</v>
      </c>
      <c r="K8" s="15">
        <f t="shared" si="3"/>
        <v>0</v>
      </c>
      <c r="L8" s="15">
        <f t="shared" si="11"/>
        <v>24565.691999999999</v>
      </c>
      <c r="M8" s="15">
        <f t="shared" si="4"/>
        <v>3179.6132539477089</v>
      </c>
      <c r="N8" s="19">
        <f t="shared" si="5"/>
        <v>0.92994476984828378</v>
      </c>
      <c r="O8" s="14">
        <f t="shared" si="12"/>
        <v>19730.3</v>
      </c>
      <c r="P8" s="17">
        <v>4835.3919999999998</v>
      </c>
      <c r="Q8" s="20">
        <f t="shared" si="6"/>
        <v>3179.6132539477089</v>
      </c>
      <c r="R8" s="21" t="s">
        <v>6</v>
      </c>
      <c r="S8" s="22"/>
      <c r="T8" s="23" t="s">
        <v>6</v>
      </c>
      <c r="U8" s="22">
        <f t="shared" si="7"/>
        <v>0</v>
      </c>
      <c r="V8" s="19">
        <f t="shared" si="8"/>
        <v>0</v>
      </c>
      <c r="W8" s="18">
        <f t="shared" si="9"/>
        <v>0.92994476984828378</v>
      </c>
      <c r="X8" s="13" t="s">
        <v>28</v>
      </c>
    </row>
    <row r="9" spans="1:24" s="24" customFormat="1">
      <c r="A9" s="13" t="s">
        <v>29</v>
      </c>
      <c r="B9" s="51">
        <v>1.3879999999999999</v>
      </c>
      <c r="C9" s="14">
        <v>2125.8000000000002</v>
      </c>
      <c r="D9" s="15">
        <f t="shared" si="0"/>
        <v>1531.5561959654181</v>
      </c>
      <c r="E9" s="16">
        <f t="shared" si="1"/>
        <v>0.52982776488861649</v>
      </c>
      <c r="F9" s="17">
        <v>2.0499999999999998</v>
      </c>
      <c r="G9" s="18">
        <f t="shared" si="2"/>
        <v>0.25845256823834956</v>
      </c>
      <c r="H9" s="17"/>
      <c r="I9" s="15">
        <f t="shared" si="10"/>
        <v>5379.6100379884374</v>
      </c>
      <c r="J9" s="17">
        <v>0.1</v>
      </c>
      <c r="K9" s="15">
        <f t="shared" si="3"/>
        <v>537.96100379884376</v>
      </c>
      <c r="L9" s="15">
        <f t="shared" si="11"/>
        <v>3532.4540037988436</v>
      </c>
      <c r="M9" s="15">
        <f t="shared" si="4"/>
        <v>2544.9956799703486</v>
      </c>
      <c r="N9" s="19">
        <f t="shared" si="5"/>
        <v>0.31042267745870539</v>
      </c>
      <c r="O9" s="14">
        <f t="shared" si="12"/>
        <v>2125.8000000000002</v>
      </c>
      <c r="P9" s="17">
        <v>868.69299999999998</v>
      </c>
      <c r="Q9" s="20">
        <f t="shared" si="6"/>
        <v>2544.9956799703491</v>
      </c>
      <c r="R9" s="21" t="s">
        <v>6</v>
      </c>
      <c r="S9" s="22">
        <f t="shared" si="13"/>
        <v>6899.8611710904961</v>
      </c>
      <c r="T9" s="23" t="s">
        <v>6</v>
      </c>
      <c r="U9" s="22">
        <f t="shared" si="7"/>
        <v>512.64141487055599</v>
      </c>
      <c r="V9" s="19">
        <f t="shared" si="8"/>
        <v>1050.6024186693999</v>
      </c>
      <c r="W9" s="18">
        <f t="shared" si="9"/>
        <v>0.36345056529326031</v>
      </c>
      <c r="X9" s="13" t="s">
        <v>29</v>
      </c>
    </row>
    <row r="10" spans="1:24" s="24" customFormat="1">
      <c r="A10" s="13" t="s">
        <v>30</v>
      </c>
      <c r="B10" s="51">
        <v>1.593</v>
      </c>
      <c r="C10" s="14">
        <v>3187.8</v>
      </c>
      <c r="D10" s="15">
        <f t="shared" si="0"/>
        <v>2001.129943502825</v>
      </c>
      <c r="E10" s="16">
        <f t="shared" si="1"/>
        <v>0.69227247946292481</v>
      </c>
      <c r="F10" s="17">
        <v>1.91</v>
      </c>
      <c r="G10" s="18">
        <f t="shared" si="2"/>
        <v>0.36244632432613866</v>
      </c>
      <c r="H10" s="17"/>
      <c r="I10" s="15">
        <f t="shared" si="10"/>
        <v>4837.8504336419355</v>
      </c>
      <c r="J10" s="17">
        <v>0.1</v>
      </c>
      <c r="K10" s="15">
        <f t="shared" si="3"/>
        <v>483.7850433641936</v>
      </c>
      <c r="L10" s="15">
        <f t="shared" si="11"/>
        <v>4668.5800433641934</v>
      </c>
      <c r="M10" s="15">
        <f t="shared" si="4"/>
        <v>2930.6842707873157</v>
      </c>
      <c r="N10" s="19">
        <f t="shared" si="5"/>
        <v>0.4061531691414032</v>
      </c>
      <c r="O10" s="14">
        <f t="shared" si="12"/>
        <v>3187.8</v>
      </c>
      <c r="P10" s="17">
        <v>996.995</v>
      </c>
      <c r="Q10" s="20">
        <f t="shared" si="6"/>
        <v>2930.6842707873157</v>
      </c>
      <c r="R10" s="21" t="s">
        <v>6</v>
      </c>
      <c r="S10" s="22">
        <f t="shared" si="13"/>
        <v>6353.8599906050849</v>
      </c>
      <c r="T10" s="23" t="s">
        <v>6</v>
      </c>
      <c r="U10" s="22">
        <f t="shared" si="7"/>
        <v>472.07497291694244</v>
      </c>
      <c r="V10" s="19">
        <f t="shared" si="8"/>
        <v>955.86001628113604</v>
      </c>
      <c r="W10" s="18">
        <f t="shared" si="9"/>
        <v>0.45178326946693692</v>
      </c>
      <c r="X10" s="13" t="s">
        <v>30</v>
      </c>
    </row>
    <row r="11" spans="1:24" s="24" customFormat="1">
      <c r="A11" s="13" t="s">
        <v>31</v>
      </c>
      <c r="B11" s="51">
        <v>1.3839999999999999</v>
      </c>
      <c r="C11" s="14">
        <v>2335</v>
      </c>
      <c r="D11" s="15">
        <f t="shared" si="0"/>
        <v>1687.1387283236995</v>
      </c>
      <c r="E11" s="16">
        <f t="shared" si="1"/>
        <v>0.58365010950270879</v>
      </c>
      <c r="F11" s="17">
        <v>1.73</v>
      </c>
      <c r="G11" s="18">
        <f t="shared" si="2"/>
        <v>0.33737000549289525</v>
      </c>
      <c r="H11" s="17"/>
      <c r="I11" s="15">
        <f t="shared" si="10"/>
        <v>3980.5807134872011</v>
      </c>
      <c r="J11" s="17">
        <v>0.1</v>
      </c>
      <c r="K11" s="15">
        <f t="shared" si="3"/>
        <v>398.05807134872015</v>
      </c>
      <c r="L11" s="15">
        <f t="shared" si="11"/>
        <v>3599.2480713487203</v>
      </c>
      <c r="M11" s="15">
        <f t="shared" si="4"/>
        <v>2600.6127683155496</v>
      </c>
      <c r="N11" s="19">
        <f t="shared" si="5"/>
        <v>0.38306939544375945</v>
      </c>
      <c r="O11" s="14">
        <f t="shared" si="12"/>
        <v>2335</v>
      </c>
      <c r="P11" s="17">
        <v>866.19</v>
      </c>
      <c r="Q11" s="20">
        <f t="shared" si="6"/>
        <v>2600.6127683155496</v>
      </c>
      <c r="R11" s="21" t="s">
        <v>6</v>
      </c>
      <c r="S11" s="22">
        <f t="shared" si="13"/>
        <v>5194.3661891784877</v>
      </c>
      <c r="T11" s="23" t="s">
        <v>6</v>
      </c>
      <c r="U11" s="22">
        <f t="shared" si="7"/>
        <v>385.92765369442725</v>
      </c>
      <c r="V11" s="19">
        <f t="shared" si="8"/>
        <v>783.98572504314734</v>
      </c>
      <c r="W11" s="18">
        <f t="shared" si="9"/>
        <v>0.43048334592737569</v>
      </c>
      <c r="X11" s="13" t="s">
        <v>31</v>
      </c>
    </row>
    <row r="12" spans="1:24" s="24" customFormat="1">
      <c r="A12" s="13" t="s">
        <v>32</v>
      </c>
      <c r="B12" s="51">
        <v>2.3849999999999998</v>
      </c>
      <c r="C12" s="14">
        <v>2754.1</v>
      </c>
      <c r="D12" s="15">
        <f t="shared" si="0"/>
        <v>1154.7589098532496</v>
      </c>
      <c r="E12" s="16">
        <f t="shared" si="1"/>
        <v>0.39947821294738656</v>
      </c>
      <c r="F12" s="17">
        <v>1.22</v>
      </c>
      <c r="G12" s="18">
        <f t="shared" si="2"/>
        <v>0.32744115815359554</v>
      </c>
      <c r="H12" s="17"/>
      <c r="I12" s="15">
        <f t="shared" si="10"/>
        <v>4920.916372929978</v>
      </c>
      <c r="J12" s="17">
        <v>0.1</v>
      </c>
      <c r="K12" s="15">
        <f t="shared" si="3"/>
        <v>492.0916372929978</v>
      </c>
      <c r="L12" s="15">
        <f t="shared" si="11"/>
        <v>4738.8676372929976</v>
      </c>
      <c r="M12" s="15">
        <f t="shared" si="4"/>
        <v>1986.9465984457015</v>
      </c>
      <c r="N12" s="19">
        <f t="shared" si="5"/>
        <v>0.37392948672817056</v>
      </c>
      <c r="O12" s="14">
        <f t="shared" si="12"/>
        <v>2754.1</v>
      </c>
      <c r="P12" s="17">
        <v>1492.6759999999999</v>
      </c>
      <c r="Q12" s="20">
        <f t="shared" si="6"/>
        <v>1986.9465984457015</v>
      </c>
      <c r="R12" s="21" t="s">
        <v>6</v>
      </c>
      <c r="S12" s="22">
        <f t="shared" si="13"/>
        <v>6405.9791154209488</v>
      </c>
      <c r="T12" s="23" t="s">
        <v>6</v>
      </c>
      <c r="U12" s="22">
        <f t="shared" si="7"/>
        <v>475.94728588453751</v>
      </c>
      <c r="V12" s="19">
        <f t="shared" si="8"/>
        <v>968.03892317753525</v>
      </c>
      <c r="W12" s="18">
        <f t="shared" si="9"/>
        <v>0.42204974406701423</v>
      </c>
      <c r="X12" s="13" t="s">
        <v>32</v>
      </c>
    </row>
    <row r="13" spans="1:24" s="24" customFormat="1" hidden="1">
      <c r="A13" s="26"/>
      <c r="B13" s="27"/>
      <c r="C13" s="14"/>
      <c r="D13" s="15"/>
      <c r="E13" s="16"/>
      <c r="F13" s="17"/>
      <c r="G13" s="18"/>
      <c r="H13" s="17"/>
      <c r="I13" s="15"/>
      <c r="J13" s="17">
        <v>0.1</v>
      </c>
      <c r="K13" s="15"/>
      <c r="L13" s="15"/>
      <c r="M13" s="15"/>
      <c r="N13" s="19"/>
      <c r="O13" s="28"/>
      <c r="P13" s="17"/>
      <c r="Q13" s="20"/>
      <c r="R13" s="21"/>
      <c r="S13" s="22"/>
      <c r="T13" s="23"/>
      <c r="U13" s="22"/>
      <c r="V13" s="19"/>
      <c r="W13" s="18"/>
      <c r="X13" s="13" t="s">
        <v>32</v>
      </c>
    </row>
    <row r="14" spans="1:24" s="24" customFormat="1" hidden="1">
      <c r="A14" s="29"/>
      <c r="B14" s="27"/>
      <c r="C14" s="14"/>
      <c r="D14" s="15"/>
      <c r="E14" s="16"/>
      <c r="F14" s="17"/>
      <c r="G14" s="18"/>
      <c r="H14" s="17"/>
      <c r="I14" s="15"/>
      <c r="J14" s="17">
        <v>0.1</v>
      </c>
      <c r="K14" s="15"/>
      <c r="L14" s="15"/>
      <c r="M14" s="15"/>
      <c r="N14" s="19"/>
      <c r="O14" s="28"/>
      <c r="P14" s="17"/>
      <c r="Q14" s="20"/>
      <c r="R14" s="21"/>
      <c r="S14" s="22"/>
      <c r="T14" s="23"/>
      <c r="U14" s="22"/>
      <c r="V14" s="19"/>
      <c r="W14" s="18"/>
    </row>
    <row r="15" spans="1:24" s="24" customFormat="1" hidden="1">
      <c r="A15" s="29"/>
      <c r="B15" s="27"/>
      <c r="C15" s="14"/>
      <c r="D15" s="15"/>
      <c r="E15" s="16"/>
      <c r="F15" s="17"/>
      <c r="G15" s="18"/>
      <c r="H15" s="17"/>
      <c r="I15" s="15"/>
      <c r="J15" s="17">
        <v>0.1</v>
      </c>
      <c r="K15" s="15"/>
      <c r="L15" s="15"/>
      <c r="M15" s="15"/>
      <c r="N15" s="19"/>
      <c r="O15" s="28"/>
      <c r="P15" s="17"/>
      <c r="Q15" s="20"/>
      <c r="R15" s="21"/>
      <c r="S15" s="22"/>
      <c r="T15" s="23"/>
      <c r="U15" s="22"/>
      <c r="V15" s="19"/>
      <c r="W15" s="18"/>
    </row>
    <row r="16" spans="1:24" s="24" customFormat="1" hidden="1">
      <c r="A16" s="29"/>
      <c r="B16" s="27"/>
      <c r="C16" s="14"/>
      <c r="D16" s="15"/>
      <c r="E16" s="16"/>
      <c r="F16" s="17"/>
      <c r="G16" s="18"/>
      <c r="H16" s="17"/>
      <c r="I16" s="15"/>
      <c r="J16" s="17">
        <v>0.1</v>
      </c>
      <c r="K16" s="15"/>
      <c r="L16" s="15"/>
      <c r="M16" s="15"/>
      <c r="N16" s="19"/>
      <c r="O16" s="28"/>
      <c r="P16" s="17"/>
      <c r="Q16" s="20"/>
      <c r="R16" s="21"/>
      <c r="S16" s="22"/>
      <c r="T16" s="23"/>
      <c r="U16" s="22"/>
      <c r="V16" s="19"/>
      <c r="W16" s="18"/>
    </row>
    <row r="17" spans="1:23" s="24" customFormat="1" hidden="1">
      <c r="A17" s="29"/>
      <c r="B17" s="27"/>
      <c r="C17" s="14"/>
      <c r="D17" s="15"/>
      <c r="E17" s="16"/>
      <c r="F17" s="17"/>
      <c r="G17" s="18"/>
      <c r="H17" s="17"/>
      <c r="I17" s="15"/>
      <c r="J17" s="17">
        <v>0.1</v>
      </c>
      <c r="K17" s="15"/>
      <c r="L17" s="15"/>
      <c r="M17" s="15"/>
      <c r="N17" s="19"/>
      <c r="O17" s="28"/>
      <c r="P17" s="17"/>
      <c r="Q17" s="20"/>
      <c r="R17" s="21"/>
      <c r="S17" s="22"/>
      <c r="T17" s="23"/>
      <c r="U17" s="22"/>
      <c r="V17" s="19"/>
      <c r="W17" s="18"/>
    </row>
    <row r="18" spans="1:23" s="24" customFormat="1" hidden="1">
      <c r="A18" s="29"/>
      <c r="B18" s="27"/>
      <c r="C18" s="14"/>
      <c r="D18" s="15"/>
      <c r="E18" s="16"/>
      <c r="F18" s="17"/>
      <c r="G18" s="18"/>
      <c r="H18" s="17"/>
      <c r="I18" s="15"/>
      <c r="J18" s="17">
        <v>0.1</v>
      </c>
      <c r="K18" s="15"/>
      <c r="L18" s="15"/>
      <c r="M18" s="15"/>
      <c r="N18" s="19"/>
      <c r="O18" s="28"/>
      <c r="P18" s="17"/>
      <c r="Q18" s="20"/>
      <c r="R18" s="21"/>
      <c r="S18" s="22"/>
      <c r="T18" s="23"/>
      <c r="U18" s="22"/>
      <c r="V18" s="19"/>
      <c r="W18" s="18"/>
    </row>
    <row r="19" spans="1:23" s="24" customFormat="1" hidden="1">
      <c r="A19" s="29"/>
      <c r="B19" s="27"/>
      <c r="C19" s="14"/>
      <c r="D19" s="15"/>
      <c r="E19" s="16"/>
      <c r="F19" s="17"/>
      <c r="G19" s="18"/>
      <c r="H19" s="17"/>
      <c r="I19" s="15"/>
      <c r="J19" s="17">
        <v>0.1</v>
      </c>
      <c r="K19" s="15"/>
      <c r="L19" s="15"/>
      <c r="M19" s="15"/>
      <c r="N19" s="19"/>
      <c r="O19" s="28"/>
      <c r="P19" s="17"/>
      <c r="Q19" s="20"/>
      <c r="R19" s="21"/>
      <c r="S19" s="22"/>
      <c r="T19" s="23"/>
      <c r="U19" s="22"/>
      <c r="V19" s="19"/>
      <c r="W19" s="18"/>
    </row>
    <row r="20" spans="1:23" s="24" customFormat="1" hidden="1">
      <c r="A20" s="29"/>
      <c r="B20" s="27"/>
      <c r="C20" s="14"/>
      <c r="D20" s="15"/>
      <c r="E20" s="16"/>
      <c r="F20" s="17"/>
      <c r="G20" s="18"/>
      <c r="H20" s="17"/>
      <c r="I20" s="15"/>
      <c r="J20" s="17">
        <v>0.1</v>
      </c>
      <c r="K20" s="15"/>
      <c r="L20" s="15"/>
      <c r="M20" s="15"/>
      <c r="N20" s="19"/>
      <c r="O20" s="28"/>
      <c r="P20" s="17"/>
      <c r="Q20" s="20"/>
      <c r="R20" s="21"/>
      <c r="S20" s="22"/>
      <c r="T20" s="23"/>
      <c r="U20" s="22"/>
      <c r="V20" s="19"/>
      <c r="W20" s="18"/>
    </row>
    <row r="21" spans="1:23" s="24" customFormat="1" hidden="1">
      <c r="A21" s="29"/>
      <c r="B21" s="27"/>
      <c r="C21" s="14"/>
      <c r="D21" s="15"/>
      <c r="E21" s="16"/>
      <c r="F21" s="17"/>
      <c r="G21" s="18"/>
      <c r="H21" s="17"/>
      <c r="I21" s="15"/>
      <c r="J21" s="17">
        <v>0.1</v>
      </c>
      <c r="K21" s="15"/>
      <c r="L21" s="15"/>
      <c r="M21" s="15"/>
      <c r="N21" s="19"/>
      <c r="O21" s="28"/>
      <c r="P21" s="17"/>
      <c r="Q21" s="20"/>
      <c r="R21" s="21"/>
      <c r="S21" s="22"/>
      <c r="T21" s="23"/>
      <c r="U21" s="22"/>
      <c r="V21" s="19"/>
      <c r="W21" s="18"/>
    </row>
    <row r="22" spans="1:23" s="24" customFormat="1" hidden="1">
      <c r="A22" s="30"/>
      <c r="B22" s="27"/>
      <c r="C22" s="14"/>
      <c r="D22" s="15"/>
      <c r="E22" s="16"/>
      <c r="F22" s="17"/>
      <c r="G22" s="18"/>
      <c r="H22" s="17"/>
      <c r="I22" s="15"/>
      <c r="J22" s="17">
        <v>0.1</v>
      </c>
      <c r="K22" s="15"/>
      <c r="L22" s="15"/>
      <c r="M22" s="15"/>
      <c r="N22" s="19"/>
      <c r="O22" s="28"/>
      <c r="P22" s="17"/>
      <c r="Q22" s="20"/>
      <c r="R22" s="21"/>
      <c r="S22" s="22"/>
      <c r="T22" s="23"/>
      <c r="U22" s="22"/>
      <c r="V22" s="19"/>
      <c r="W22" s="18"/>
    </row>
    <row r="23" spans="1:23" s="24" customFormat="1" hidden="1">
      <c r="A23" s="30"/>
      <c r="B23" s="27"/>
      <c r="C23" s="14"/>
      <c r="D23" s="15"/>
      <c r="E23" s="16"/>
      <c r="F23" s="17"/>
      <c r="G23" s="18"/>
      <c r="H23" s="17"/>
      <c r="I23" s="15"/>
      <c r="J23" s="17">
        <v>0.1</v>
      </c>
      <c r="K23" s="15"/>
      <c r="L23" s="15"/>
      <c r="M23" s="15"/>
      <c r="N23" s="19"/>
      <c r="O23" s="28"/>
      <c r="P23" s="17"/>
      <c r="Q23" s="20"/>
      <c r="R23" s="21"/>
      <c r="S23" s="22"/>
      <c r="T23" s="23"/>
      <c r="U23" s="22"/>
      <c r="V23" s="19"/>
      <c r="W23" s="18"/>
    </row>
    <row r="24" spans="1:23" s="24" customFormat="1" hidden="1">
      <c r="A24" s="30"/>
      <c r="B24" s="27"/>
      <c r="C24" s="14"/>
      <c r="D24" s="15"/>
      <c r="E24" s="16"/>
      <c r="F24" s="17"/>
      <c r="G24" s="18"/>
      <c r="H24" s="17"/>
      <c r="I24" s="15"/>
      <c r="J24" s="17">
        <v>0.1</v>
      </c>
      <c r="K24" s="15"/>
      <c r="L24" s="15"/>
      <c r="M24" s="15"/>
      <c r="N24" s="19"/>
      <c r="O24" s="28"/>
      <c r="P24" s="17"/>
      <c r="Q24" s="20"/>
      <c r="R24" s="21"/>
      <c r="S24" s="22"/>
      <c r="T24" s="23"/>
      <c r="U24" s="22"/>
      <c r="V24" s="19"/>
      <c r="W24" s="18"/>
    </row>
    <row r="25" spans="1:23" s="24" customFormat="1" hidden="1">
      <c r="A25" s="30"/>
      <c r="B25" s="27"/>
      <c r="C25" s="14"/>
      <c r="D25" s="15"/>
      <c r="E25" s="16"/>
      <c r="F25" s="17"/>
      <c r="G25" s="18"/>
      <c r="H25" s="17"/>
      <c r="I25" s="15"/>
      <c r="J25" s="17">
        <v>0.1</v>
      </c>
      <c r="K25" s="15"/>
      <c r="L25" s="15"/>
      <c r="M25" s="15"/>
      <c r="N25" s="19"/>
      <c r="O25" s="28"/>
      <c r="P25" s="17"/>
      <c r="Q25" s="20"/>
      <c r="R25" s="21"/>
      <c r="S25" s="22"/>
      <c r="T25" s="23"/>
      <c r="U25" s="22"/>
      <c r="V25" s="19"/>
      <c r="W25" s="18"/>
    </row>
    <row r="26" spans="1:23" s="24" customFormat="1" hidden="1">
      <c r="A26" s="30"/>
      <c r="B26" s="27"/>
      <c r="C26" s="14"/>
      <c r="D26" s="15"/>
      <c r="E26" s="16"/>
      <c r="F26" s="17"/>
      <c r="G26" s="18"/>
      <c r="H26" s="17"/>
      <c r="I26" s="15"/>
      <c r="J26" s="17">
        <v>0.1</v>
      </c>
      <c r="K26" s="15"/>
      <c r="L26" s="15"/>
      <c r="M26" s="15"/>
      <c r="N26" s="19"/>
      <c r="O26" s="28"/>
      <c r="P26" s="17"/>
      <c r="Q26" s="20"/>
      <c r="R26" s="21"/>
      <c r="S26" s="22"/>
      <c r="T26" s="23"/>
      <c r="U26" s="22"/>
      <c r="V26" s="19"/>
      <c r="W26" s="18"/>
    </row>
    <row r="27" spans="1:23" s="24" customFormat="1" hidden="1">
      <c r="A27" s="30"/>
      <c r="B27" s="27"/>
      <c r="C27" s="14"/>
      <c r="D27" s="15"/>
      <c r="E27" s="16"/>
      <c r="F27" s="17"/>
      <c r="G27" s="18"/>
      <c r="H27" s="17"/>
      <c r="I27" s="15"/>
      <c r="J27" s="17">
        <v>0.1</v>
      </c>
      <c r="K27" s="15"/>
      <c r="L27" s="15"/>
      <c r="M27" s="15"/>
      <c r="N27" s="19"/>
      <c r="O27" s="28"/>
      <c r="P27" s="17"/>
      <c r="Q27" s="20"/>
      <c r="R27" s="21"/>
      <c r="S27" s="22"/>
      <c r="T27" s="23"/>
      <c r="U27" s="22"/>
      <c r="V27" s="19"/>
      <c r="W27" s="18"/>
    </row>
    <row r="28" spans="1:23" s="24" customFormat="1" hidden="1">
      <c r="A28" s="30"/>
      <c r="B28" s="27"/>
      <c r="C28" s="14"/>
      <c r="D28" s="15"/>
      <c r="E28" s="16"/>
      <c r="F28" s="17"/>
      <c r="G28" s="18"/>
      <c r="H28" s="17"/>
      <c r="I28" s="15"/>
      <c r="J28" s="17">
        <v>0.1</v>
      </c>
      <c r="K28" s="15"/>
      <c r="L28" s="15"/>
      <c r="M28" s="15"/>
      <c r="N28" s="19"/>
      <c r="O28" s="28"/>
      <c r="P28" s="17"/>
      <c r="Q28" s="20"/>
      <c r="R28" s="21"/>
      <c r="S28" s="22"/>
      <c r="T28" s="23"/>
      <c r="U28" s="22"/>
      <c r="V28" s="19"/>
      <c r="W28" s="18"/>
    </row>
    <row r="29" spans="1:23" s="41" customFormat="1">
      <c r="A29" s="31" t="s">
        <v>19</v>
      </c>
      <c r="B29" s="32">
        <f>SUM(B5:B28)</f>
        <v>23.007000000000005</v>
      </c>
      <c r="C29" s="33">
        <f>SUM(C5:C28)</f>
        <v>66505.60000000002</v>
      </c>
      <c r="D29" s="33">
        <f t="shared" ref="D29" si="14">C29/B29</f>
        <v>2890.668057547703</v>
      </c>
      <c r="E29" s="34">
        <f>D29/D29</f>
        <v>1</v>
      </c>
      <c r="F29" s="32">
        <v>1.00021659538301</v>
      </c>
      <c r="G29" s="32">
        <f t="shared" ref="G29" si="15">E29/F29</f>
        <v>0.99978345152039083</v>
      </c>
      <c r="H29" s="32">
        <f>SUM(H5:H28)/2</f>
        <v>0.91250000000000009</v>
      </c>
      <c r="I29" s="33">
        <f>SUM(I5:I28)</f>
        <v>27930.042125787804</v>
      </c>
      <c r="J29" s="17">
        <v>0.1</v>
      </c>
      <c r="K29" s="33">
        <f>SUM(K5:K28)</f>
        <v>2793.0042125787809</v>
      </c>
      <c r="L29" s="33">
        <f>SUM(L5:L28)</f>
        <v>83697.759212578778</v>
      </c>
      <c r="M29" s="33">
        <f t="shared" ref="M29" si="16">L29/B29</f>
        <v>3637.9258144294677</v>
      </c>
      <c r="N29" s="35">
        <v>1</v>
      </c>
      <c r="O29" s="36">
        <f>SUM(O5:O28)</f>
        <v>66505.60000000002</v>
      </c>
      <c r="P29" s="37">
        <f>SUM(P5:P28)</f>
        <v>14399.154999999999</v>
      </c>
      <c r="Q29" s="36">
        <f>(O29+P29)/B29</f>
        <v>3516.5277958882079</v>
      </c>
      <c r="R29" s="38">
        <v>1</v>
      </c>
      <c r="S29" s="39">
        <f>SUM(S5:S28)</f>
        <v>36434.61995486544</v>
      </c>
      <c r="T29" s="40">
        <v>5500</v>
      </c>
      <c r="U29" s="39">
        <f>SUM(U5:U28)</f>
        <v>2706.9957874212191</v>
      </c>
      <c r="V29" s="35">
        <f>SUM(V5:V28)</f>
        <v>5500</v>
      </c>
      <c r="W29" s="36">
        <f>SUM(W5:W28)/8</f>
        <v>0.63015095264769017</v>
      </c>
    </row>
    <row r="30" spans="1:23" s="5" customFormat="1">
      <c r="B30" s="6"/>
      <c r="F30" s="6"/>
      <c r="G30" s="6"/>
      <c r="S30" s="42"/>
      <c r="T30" s="42"/>
      <c r="W30" s="6"/>
    </row>
    <row r="31" spans="1:23" s="5" customFormat="1" ht="43.5" customHeight="1">
      <c r="A31" s="57" t="s">
        <v>35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O31" s="57" t="s">
        <v>36</v>
      </c>
      <c r="P31" s="57"/>
      <c r="Q31" s="57"/>
      <c r="R31" s="57"/>
      <c r="S31" s="57"/>
      <c r="T31" s="57"/>
      <c r="U31" s="57"/>
      <c r="V31" s="57"/>
      <c r="W31" s="57"/>
    </row>
    <row r="32" spans="1:23" s="5" customFormat="1" ht="54.75" customHeight="1" thickBot="1">
      <c r="B32" s="6"/>
      <c r="F32" s="6"/>
      <c r="G32" s="44"/>
      <c r="K32" s="45"/>
      <c r="W32" s="6"/>
    </row>
    <row r="33" spans="1:23" s="5" customFormat="1" ht="84.75" customHeight="1" thickBot="1">
      <c r="A33" s="46"/>
      <c r="B33" s="52" t="s">
        <v>20</v>
      </c>
      <c r="C33" s="52" t="s">
        <v>21</v>
      </c>
      <c r="F33" s="6"/>
      <c r="G33" s="44"/>
      <c r="H33" s="45"/>
      <c r="N33" s="45"/>
      <c r="O33" s="45"/>
      <c r="P33" s="45" t="s">
        <v>20</v>
      </c>
      <c r="Q33" s="47" t="s">
        <v>21</v>
      </c>
      <c r="R33" s="45"/>
      <c r="W33" s="45"/>
    </row>
    <row r="34" spans="1:23">
      <c r="A34" s="53"/>
      <c r="B34" s="54" t="s">
        <v>38</v>
      </c>
      <c r="C34" s="53" t="s">
        <v>39</v>
      </c>
      <c r="D34" s="53"/>
      <c r="G34" s="49"/>
      <c r="H34" s="50"/>
      <c r="N34" s="50"/>
      <c r="O34" s="50"/>
      <c r="P34" s="50"/>
      <c r="Q34" s="50"/>
      <c r="R34" s="50"/>
      <c r="W34" s="50"/>
    </row>
    <row r="35" spans="1:23">
      <c r="A35" s="13" t="s">
        <v>25</v>
      </c>
      <c r="B35" s="51">
        <v>4.5140000000000002</v>
      </c>
      <c r="C35" s="51">
        <v>4.6630000000000003</v>
      </c>
      <c r="D35" s="55">
        <f>C35-B35</f>
        <v>0.14900000000000002</v>
      </c>
      <c r="W35" s="1"/>
    </row>
    <row r="36" spans="1:23">
      <c r="A36" s="13" t="s">
        <v>26</v>
      </c>
      <c r="B36" s="51">
        <v>3.1669999999999998</v>
      </c>
      <c r="C36" s="51">
        <v>3.0289999999999999</v>
      </c>
      <c r="D36" s="55">
        <f t="shared" ref="D36:D43" si="17">C36-B36</f>
        <v>-0.1379999999999999</v>
      </c>
    </row>
    <row r="37" spans="1:23">
      <c r="A37" s="13" t="s">
        <v>27</v>
      </c>
      <c r="B37" s="51">
        <v>0.89100000000000001</v>
      </c>
      <c r="C37" s="51">
        <v>0.83899999999999997</v>
      </c>
      <c r="D37" s="55">
        <f t="shared" si="17"/>
        <v>-5.2000000000000046E-2</v>
      </c>
    </row>
    <row r="38" spans="1:23">
      <c r="A38" s="13" t="s">
        <v>28</v>
      </c>
      <c r="B38" s="51">
        <v>8.1349999999999998</v>
      </c>
      <c r="C38" s="51">
        <v>7.6660000000000004</v>
      </c>
      <c r="D38" s="55">
        <f t="shared" si="17"/>
        <v>-0.46899999999999942</v>
      </c>
    </row>
    <row r="39" spans="1:23">
      <c r="A39" s="13" t="s">
        <v>29</v>
      </c>
      <c r="B39" s="51">
        <v>1.462</v>
      </c>
      <c r="C39" s="51">
        <v>1.397</v>
      </c>
      <c r="D39" s="55">
        <f t="shared" si="17"/>
        <v>-6.4999999999999947E-2</v>
      </c>
    </row>
    <row r="40" spans="1:23">
      <c r="A40" s="13" t="s">
        <v>30</v>
      </c>
      <c r="B40" s="51">
        <v>1.647</v>
      </c>
      <c r="C40" s="51">
        <v>1.6120000000000001</v>
      </c>
      <c r="D40" s="55">
        <f t="shared" si="17"/>
        <v>-3.499999999999992E-2</v>
      </c>
    </row>
    <row r="41" spans="1:23">
      <c r="A41" s="13" t="s">
        <v>31</v>
      </c>
      <c r="B41" s="51">
        <v>1.4810000000000001</v>
      </c>
      <c r="C41" s="51">
        <v>1.389</v>
      </c>
      <c r="D41" s="55">
        <f t="shared" si="17"/>
        <v>-9.2000000000000082E-2</v>
      </c>
    </row>
    <row r="42" spans="1:23">
      <c r="A42" s="13" t="s">
        <v>32</v>
      </c>
      <c r="B42" s="51">
        <v>2.3330000000000002</v>
      </c>
      <c r="C42" s="51">
        <v>2.4049999999999998</v>
      </c>
      <c r="D42" s="55">
        <f t="shared" si="17"/>
        <v>7.199999999999962E-2</v>
      </c>
    </row>
    <row r="43" spans="1:23">
      <c r="A43" s="31" t="s">
        <v>19</v>
      </c>
      <c r="B43" s="32">
        <f>SUM(B35:B42)</f>
        <v>23.630000000000003</v>
      </c>
      <c r="C43" s="55">
        <f>SUM(C35:C42)</f>
        <v>23.000000000000004</v>
      </c>
      <c r="D43" s="55">
        <f t="shared" si="17"/>
        <v>-0.62999999999999901</v>
      </c>
    </row>
  </sheetData>
  <mergeCells count="2">
    <mergeCell ref="A31:K31"/>
    <mergeCell ref="O31:W31"/>
  </mergeCells>
  <pageMargins left="0.70866141732283472" right="0.70866141732283472" top="0.74803149606299213" bottom="0.74803149606299213" header="0.31496062992125984" footer="0.31496062992125984"/>
  <pageSetup paperSize="9" scale="61" fitToWidth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2025</vt:lpstr>
      <vt:lpstr>2026</vt:lpstr>
      <vt:lpstr>2027</vt:lpstr>
      <vt:lpstr>Лист1</vt:lpstr>
      <vt:lpstr>'2025'!Заголовки_для_печати</vt:lpstr>
      <vt:lpstr>'2026'!Заголовки_для_печати</vt:lpstr>
      <vt:lpstr>'2027'!Заголовки_для_печати</vt:lpstr>
      <vt:lpstr>'2025'!Область_печати</vt:lpstr>
      <vt:lpstr>'2026'!Область_печати</vt:lpstr>
      <vt:lpstr>'2027'!Область_печати</vt:lpstr>
    </vt:vector>
  </TitlesOfParts>
  <Company>МинФин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Краснова ОВ</cp:lastModifiedBy>
  <cp:lastPrinted>2024-11-15T12:45:16Z</cp:lastPrinted>
  <dcterms:created xsi:type="dcterms:W3CDTF">2011-06-06T14:53:40Z</dcterms:created>
  <dcterms:modified xsi:type="dcterms:W3CDTF">2024-11-15T12:45:54Z</dcterms:modified>
</cp:coreProperties>
</file>